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P:\Reward, Engagement and Policy\Reward\Pay Awards\Local Pay Awards\Payscales\2024 Payscales\January 2024 Implementation\"/>
    </mc:Choice>
  </mc:AlternateContent>
  <xr:revisionPtr revIDLastSave="0" documentId="13_ncr:1_{A8BFB018-D9A7-4B32-B611-AB709DD40C18}" xr6:coauthVersionLast="47" xr6:coauthVersionMax="47" xr10:uidLastSave="{00000000-0000-0000-0000-000000000000}"/>
  <bookViews>
    <workbookView xWindow="-110" yWindow="-110" windowWidth="19420" windowHeight="10420" activeTab="4" xr2:uid="{00000000-000D-0000-FFFF-FFFF00000000}"/>
  </bookViews>
  <sheets>
    <sheet name="LandingPage" sheetId="17" r:id="rId1"/>
    <sheet name="Calculator" sheetId="16" r:id="rId2"/>
    <sheet name="USS_Table" sheetId="11" r:id="rId3"/>
    <sheet name="SAUL_CARE_Table" sheetId="14" r:id="rId4"/>
    <sheet name="SAUL_Start Table" sheetId="18" r:id="rId5"/>
    <sheet name="TaxBands_ContRates" sheetId="12" r:id="rId6"/>
  </sheets>
  <definedNames>
    <definedName name="Ee_NICs_nonPenSMART" localSheetId="1">Calculator!$E$18</definedName>
    <definedName name="Ee_NICs_nonPenSMART" localSheetId="3">SAUL_CARE_Table!$F1</definedName>
    <definedName name="Ee_NICs_nonPenSMART" localSheetId="4">'SAUL_Start Table'!$F1</definedName>
    <definedName name="Ee_NICs_nonPenSMART" localSheetId="2">USS_Table!$F1</definedName>
    <definedName name="Ee_NICs_PenSmart" localSheetId="1">Calculator!$E$20</definedName>
    <definedName name="Ee_NICs_PenSmart" localSheetId="3">SAUL_CARE_Table!$G1</definedName>
    <definedName name="Ee_NICs_PenSmart" localSheetId="4">'SAUL_Start Table'!$G1</definedName>
    <definedName name="Ee_NICs_PenSmart" localSheetId="2">USS_Table!$G1</definedName>
    <definedName name="Ee_NISaving" localSheetId="1">Calculator!$E$22</definedName>
    <definedName name="Ee_NISaving" localSheetId="3">SAUL_CARE_Table!$J1</definedName>
    <definedName name="Ee_NISaving" localSheetId="4">'SAUL_Start Table'!$J1</definedName>
    <definedName name="Ee_NISaving" localSheetId="2">USS_Table!$J1</definedName>
    <definedName name="Ee_StandardConts" localSheetId="1">Calculator!$E$12</definedName>
    <definedName name="Ee_StandardConts" localSheetId="3">SAUL_CARE_Table!$D1</definedName>
    <definedName name="Ee_StandardConts" localSheetId="4">'SAUL_Start Table'!$D1</definedName>
    <definedName name="Ee_StandardConts" localSheetId="2">USS_Table!$D1</definedName>
    <definedName name="Er_ContInclPenSMART" localSheetId="1">Calculator!$E$28</definedName>
    <definedName name="Er_ContInclPenSMART" localSheetId="3">SAUL_CARE_Table!$I1</definedName>
    <definedName name="Er_ContInclPenSMART" localSheetId="4">'SAUL_Start Table'!$I1</definedName>
    <definedName name="Er_ContInclPenSMART" localSheetId="2">USS_Table!$I1</definedName>
    <definedName name="Er_StandardCont" localSheetId="1">Calculator!$E$25</definedName>
    <definedName name="Er_StandardCont" localSheetId="3">SAUL_CARE_Table!$H1</definedName>
    <definedName name="Er_StandardCont" localSheetId="4">'SAUL_Start Table'!$H1</definedName>
    <definedName name="Er_StandardCont" localSheetId="2">USS_Table!$H1</definedName>
    <definedName name="NIBand1">TaxBands_ContRates!$D$9</definedName>
    <definedName name="NIBand1_Ee_Rate">TaxBands_ContRates!$G$9</definedName>
    <definedName name="NIBand1_Er_Rate">TaxBands_ContRates!$J$9</definedName>
    <definedName name="NIBand2">TaxBands_ContRates!$D$10</definedName>
    <definedName name="NIBand2_Ee_Rate">TaxBands_ContRates!$G$10</definedName>
    <definedName name="NIBand2_Er_Rate">TaxBands_ContRates!$J$10</definedName>
    <definedName name="NIBand3">TaxBands_ContRates!$D$11</definedName>
    <definedName name="NIBand3_Ee_Rate">TaxBands_ContRates!$G$11</definedName>
    <definedName name="NIBand3_Er_Rate">TaxBands_ContRates!$J$11</definedName>
    <definedName name="NIBand4">TaxBands_ContRates!$D$12</definedName>
    <definedName name="NIBand4_Ee_Rate">TaxBands_ContRates!$G$12</definedName>
    <definedName name="NIBand4_Er_Rate">TaxBands_ContRates!$J$12</definedName>
    <definedName name="NIBand5">TaxBands_ContRates!$D$13</definedName>
    <definedName name="NIBand5_Ee_Rate">TaxBands_ContRates!$G$13</definedName>
    <definedName name="NIBand5_Er_Rate">TaxBands_ContRates!$J$13</definedName>
    <definedName name="NIBand6">TaxBands_ContRates!$D$14</definedName>
    <definedName name="NIBand6_Ee_Rate">TaxBands_ContRates!$G$14</definedName>
    <definedName name="NIBand6_Er_Rate">TaxBands_ContRates!$J$14</definedName>
    <definedName name="NIBand7">TaxBands_ContRates!$D$15</definedName>
    <definedName name="NIBand7_Ee_Rate">TaxBands_ContRates!$G$15</definedName>
    <definedName name="NIBand7_Er_Rate">TaxBands_ContRates!$J$15</definedName>
    <definedName name="NIBand8">TaxBands_ContRates!$D$16</definedName>
    <definedName name="NIBand8_Ee_Rate">TaxBands_ContRates!$G$16</definedName>
    <definedName name="NIBand8_Er_Rate">TaxBands_ContRates!$J$16</definedName>
    <definedName name="PayScaleDate">TaxBands_ContRates!$D$2</definedName>
    <definedName name="PensionableSalary" localSheetId="1">Calculator!$E$10</definedName>
    <definedName name="PensionableSalary" localSheetId="3">SAUL_CARE_Table!$B1</definedName>
    <definedName name="PensionableSalary" localSheetId="4">'SAUL_Start Table'!$B1</definedName>
    <definedName name="PensionableSalary" localSheetId="2">USS_Table!$B1</definedName>
    <definedName name="PensionScheme" localSheetId="1">Calculator!$E$8</definedName>
    <definedName name="PensionSMARTSalary_Adjusted" localSheetId="1">Calculator!$E$15</definedName>
    <definedName name="PensionSMARTSalary_Adjusted" localSheetId="3">SAUL_CARE_Table!$E1</definedName>
    <definedName name="PensionSMARTSalary_Adjusted" localSheetId="4">'SAUL_Start Table'!$E1</definedName>
    <definedName name="PensionSMARTSalary_Adjusted" localSheetId="2">USS_Table!$E1</definedName>
    <definedName name="_xlnm.Print_Area" localSheetId="1">Calculator!$A$2:$G$30</definedName>
    <definedName name="_xlnm.Print_Area" localSheetId="3">SAUL_CARE_Table!$A$2:$J$198</definedName>
    <definedName name="_xlnm.Print_Area" localSheetId="4">'SAUL_Start Table'!$A$2:$J$198</definedName>
    <definedName name="_xlnm.Print_Area" localSheetId="5">TaxBands_ContRates!$A$1:$J$29</definedName>
    <definedName name="_xlnm.Print_Area" localSheetId="2">USS_Table!$A$2:$J$199</definedName>
    <definedName name="SAUL_Care_Ee_conts">TaxBands_ContRates!$D$22</definedName>
    <definedName name="SAUL_Care_Er_conts">TaxBands_ContRates!$G$22</definedName>
    <definedName name="SAUL_Start_Ee_Conts">TaxBands_ContRates!$D$23</definedName>
    <definedName name="SAUL_Start_Er_Conts">TaxBands_ContRates!$G$23</definedName>
    <definedName name="TaxYear">TaxBands_ContRates!$D$4</definedName>
    <definedName name="USS_Ee_conts">TaxBands_ContRates!$D$21</definedName>
    <definedName name="USS_Er_conts">TaxBands_ContRates!$G$21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6" l="1"/>
  <c r="H166" i="14"/>
  <c r="H168" i="14"/>
  <c r="H169" i="14"/>
  <c r="H170" i="14"/>
  <c r="H171" i="14"/>
  <c r="H172" i="14"/>
  <c r="H173" i="14"/>
  <c r="H174" i="14"/>
  <c r="H175" i="14"/>
  <c r="H176" i="14"/>
  <c r="H177" i="14"/>
  <c r="H178" i="14"/>
  <c r="H179" i="14"/>
  <c r="H180" i="14"/>
  <c r="H181" i="14"/>
  <c r="H182" i="14"/>
  <c r="H167" i="14"/>
  <c r="D168" i="14"/>
  <c r="I168" i="14" s="1"/>
  <c r="D169" i="14"/>
  <c r="D170" i="14"/>
  <c r="I170" i="14" s="1"/>
  <c r="D171" i="14"/>
  <c r="E171" i="14" s="1"/>
  <c r="G171" i="14" s="1"/>
  <c r="D172" i="14"/>
  <c r="E172" i="14" s="1"/>
  <c r="G172" i="14" s="1"/>
  <c r="J172" i="14" s="1"/>
  <c r="D173" i="14"/>
  <c r="D174" i="14"/>
  <c r="I174" i="14" s="1"/>
  <c r="D175" i="14"/>
  <c r="E175" i="14" s="1"/>
  <c r="G175" i="14" s="1"/>
  <c r="D176" i="14"/>
  <c r="I176" i="14" s="1"/>
  <c r="D177" i="14"/>
  <c r="D178" i="14"/>
  <c r="E178" i="14" s="1"/>
  <c r="G178" i="14" s="1"/>
  <c r="D179" i="14"/>
  <c r="I179" i="14" s="1"/>
  <c r="D180" i="14"/>
  <c r="E180" i="14" s="1"/>
  <c r="G180" i="14" s="1"/>
  <c r="D181" i="14"/>
  <c r="D182" i="14"/>
  <c r="D167" i="14"/>
  <c r="E167" i="14" s="1"/>
  <c r="G167" i="14" s="1"/>
  <c r="H132" i="14"/>
  <c r="H133" i="14"/>
  <c r="H134" i="14"/>
  <c r="H135" i="14"/>
  <c r="H136" i="14"/>
  <c r="H137" i="14"/>
  <c r="H138" i="14"/>
  <c r="H139" i="14"/>
  <c r="H140" i="14"/>
  <c r="H141" i="14"/>
  <c r="H142" i="14"/>
  <c r="H143" i="14"/>
  <c r="H144" i="14"/>
  <c r="H145" i="14"/>
  <c r="H146" i="14"/>
  <c r="H131" i="14"/>
  <c r="D132" i="14"/>
  <c r="I132" i="14" s="1"/>
  <c r="D133" i="14"/>
  <c r="D134" i="14"/>
  <c r="D135" i="14"/>
  <c r="I135" i="14" s="1"/>
  <c r="D136" i="14"/>
  <c r="E136" i="14" s="1"/>
  <c r="G136" i="14" s="1"/>
  <c r="J136" i="14" s="1"/>
  <c r="D137" i="14"/>
  <c r="D138" i="14"/>
  <c r="I138" i="14" s="1"/>
  <c r="D139" i="14"/>
  <c r="E139" i="14" s="1"/>
  <c r="G139" i="14" s="1"/>
  <c r="J139" i="14" s="1"/>
  <c r="D140" i="14"/>
  <c r="E140" i="14" s="1"/>
  <c r="G140" i="14" s="1"/>
  <c r="D141" i="14"/>
  <c r="D142" i="14"/>
  <c r="D143" i="14"/>
  <c r="I143" i="14" s="1"/>
  <c r="D144" i="14"/>
  <c r="E144" i="14" s="1"/>
  <c r="G144" i="14" s="1"/>
  <c r="D145" i="14"/>
  <c r="D146" i="14"/>
  <c r="E146" i="14" s="1"/>
  <c r="G146" i="14" s="1"/>
  <c r="J146" i="14" s="1"/>
  <c r="D131" i="14"/>
  <c r="E131" i="14" s="1"/>
  <c r="G131" i="14" s="1"/>
  <c r="H130" i="14"/>
  <c r="D130" i="14"/>
  <c r="D71" i="14"/>
  <c r="H71"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72" i="14"/>
  <c r="D73" i="14"/>
  <c r="D74" i="14"/>
  <c r="D75" i="14"/>
  <c r="D76" i="14"/>
  <c r="E76" i="14" s="1"/>
  <c r="G76" i="14" s="1"/>
  <c r="D77" i="14"/>
  <c r="D78" i="14"/>
  <c r="D79" i="14"/>
  <c r="D80" i="14"/>
  <c r="E80" i="14" s="1"/>
  <c r="G80" i="14" s="1"/>
  <c r="J80" i="14" s="1"/>
  <c r="D81" i="14"/>
  <c r="D82" i="14"/>
  <c r="D83" i="14"/>
  <c r="D84" i="14"/>
  <c r="I84" i="14" s="1"/>
  <c r="D85" i="14"/>
  <c r="D86" i="14"/>
  <c r="D87" i="14"/>
  <c r="D88" i="14"/>
  <c r="I88" i="14" s="1"/>
  <c r="D89" i="14"/>
  <c r="D90" i="14"/>
  <c r="D91" i="14"/>
  <c r="D92" i="14"/>
  <c r="I92" i="14" s="1"/>
  <c r="D93" i="14"/>
  <c r="D94" i="14"/>
  <c r="D95" i="14"/>
  <c r="D96" i="14"/>
  <c r="I96" i="14" s="1"/>
  <c r="D97" i="14"/>
  <c r="D98" i="14"/>
  <c r="D99" i="14"/>
  <c r="D100" i="14"/>
  <c r="E100" i="14" s="1"/>
  <c r="G100" i="14" s="1"/>
  <c r="D101" i="14"/>
  <c r="D102" i="14"/>
  <c r="D103" i="14"/>
  <c r="D104" i="14"/>
  <c r="E104" i="14" s="1"/>
  <c r="G104" i="14" s="1"/>
  <c r="J104" i="14" s="1"/>
  <c r="D105" i="14"/>
  <c r="D106" i="14"/>
  <c r="D107" i="14"/>
  <c r="D108" i="14"/>
  <c r="E108" i="14" s="1"/>
  <c r="G108" i="14" s="1"/>
  <c r="D109" i="14"/>
  <c r="D110" i="14"/>
  <c r="D111" i="14"/>
  <c r="D112" i="14"/>
  <c r="E112" i="14" s="1"/>
  <c r="G112" i="14" s="1"/>
  <c r="D113" i="14"/>
  <c r="D114" i="14"/>
  <c r="D115" i="14"/>
  <c r="D116" i="14"/>
  <c r="I116" i="14" s="1"/>
  <c r="D117" i="14"/>
  <c r="D118" i="14"/>
  <c r="D119" i="14"/>
  <c r="D120" i="14"/>
  <c r="E120" i="14" s="1"/>
  <c r="G120" i="14" s="1"/>
  <c r="J120" i="14" s="1"/>
  <c r="D121" i="14"/>
  <c r="D122" i="14"/>
  <c r="D123" i="14"/>
  <c r="D72" i="14"/>
  <c r="E72" i="14" s="1"/>
  <c r="G72" i="14" s="1"/>
  <c r="J72" i="14" s="1"/>
  <c r="H168" i="18"/>
  <c r="H169" i="18"/>
  <c r="H170" i="18"/>
  <c r="H171" i="18"/>
  <c r="H172" i="18"/>
  <c r="I172" i="18" s="1"/>
  <c r="H173" i="18"/>
  <c r="H174" i="18"/>
  <c r="H175" i="18"/>
  <c r="H176" i="18"/>
  <c r="I176" i="18" s="1"/>
  <c r="H177" i="18"/>
  <c r="H178" i="18"/>
  <c r="H179" i="18"/>
  <c r="H180" i="18"/>
  <c r="I180" i="18" s="1"/>
  <c r="H181" i="18"/>
  <c r="H182" i="18"/>
  <c r="H167" i="18"/>
  <c r="H166" i="18"/>
  <c r="D168" i="18"/>
  <c r="D169" i="18"/>
  <c r="D170" i="18"/>
  <c r="E170" i="18" s="1"/>
  <c r="G170" i="18" s="1"/>
  <c r="J170" i="18" s="1"/>
  <c r="D171" i="18"/>
  <c r="E171" i="18" s="1"/>
  <c r="G171" i="18" s="1"/>
  <c r="D172" i="18"/>
  <c r="D173" i="18"/>
  <c r="I173" i="18" s="1"/>
  <c r="D174" i="18"/>
  <c r="I174" i="18" s="1"/>
  <c r="D175" i="18"/>
  <c r="E175" i="18" s="1"/>
  <c r="G175" i="18" s="1"/>
  <c r="D176" i="18"/>
  <c r="D177" i="18"/>
  <c r="E177" i="18" s="1"/>
  <c r="G177" i="18" s="1"/>
  <c r="D178" i="18"/>
  <c r="I178" i="18" s="1"/>
  <c r="D179" i="18"/>
  <c r="E179" i="18" s="1"/>
  <c r="G179" i="18" s="1"/>
  <c r="D180" i="18"/>
  <c r="D181" i="18"/>
  <c r="D182" i="18"/>
  <c r="E182" i="18" s="1"/>
  <c r="G182" i="18" s="1"/>
  <c r="D167" i="18"/>
  <c r="E167" i="18" s="1"/>
  <c r="G167" i="18" s="1"/>
  <c r="D166" i="18"/>
  <c r="H132" i="18"/>
  <c r="H133" i="18"/>
  <c r="I133" i="18" s="1"/>
  <c r="H134" i="18"/>
  <c r="H135" i="18"/>
  <c r="H136" i="18"/>
  <c r="H137" i="18"/>
  <c r="I137" i="18" s="1"/>
  <c r="H138" i="18"/>
  <c r="H139" i="18"/>
  <c r="H140" i="18"/>
  <c r="H141" i="18"/>
  <c r="I141" i="18" s="1"/>
  <c r="H142" i="18"/>
  <c r="H143" i="18"/>
  <c r="H144" i="18"/>
  <c r="H145" i="18"/>
  <c r="H146" i="18"/>
  <c r="D132" i="18"/>
  <c r="D133" i="18"/>
  <c r="D134" i="18"/>
  <c r="E134" i="18" s="1"/>
  <c r="G134" i="18" s="1"/>
  <c r="J134" i="18" s="1"/>
  <c r="D135" i="18"/>
  <c r="E135" i="18" s="1"/>
  <c r="G135" i="18" s="1"/>
  <c r="D136" i="18"/>
  <c r="D137" i="18"/>
  <c r="E137" i="18" s="1"/>
  <c r="G137" i="18" s="1"/>
  <c r="D138" i="18"/>
  <c r="D139" i="18"/>
  <c r="E139" i="18" s="1"/>
  <c r="G139" i="18" s="1"/>
  <c r="D140" i="18"/>
  <c r="D141" i="18"/>
  <c r="D142" i="18"/>
  <c r="D143" i="18"/>
  <c r="I143" i="18" s="1"/>
  <c r="D144" i="18"/>
  <c r="D145" i="18"/>
  <c r="I145" i="18" s="1"/>
  <c r="D146" i="18"/>
  <c r="E146" i="18" s="1"/>
  <c r="G146" i="18" s="1"/>
  <c r="H131" i="18"/>
  <c r="I131" i="18" s="1"/>
  <c r="D131" i="18"/>
  <c r="H130" i="18"/>
  <c r="D130" i="18"/>
  <c r="H71" i="18"/>
  <c r="D71" i="18"/>
  <c r="H73" i="18"/>
  <c r="I73" i="18"/>
  <c r="H74" i="18"/>
  <c r="H75" i="18"/>
  <c r="I75" i="18"/>
  <c r="H76" i="18"/>
  <c r="H77" i="18"/>
  <c r="I77" i="18"/>
  <c r="H78" i="18"/>
  <c r="H79" i="18"/>
  <c r="I79" i="18"/>
  <c r="H80" i="18"/>
  <c r="H81" i="18"/>
  <c r="I81" i="18"/>
  <c r="H82" i="18"/>
  <c r="H83" i="18"/>
  <c r="I83" i="18"/>
  <c r="H84" i="18"/>
  <c r="H85" i="18"/>
  <c r="I85" i="18"/>
  <c r="H86" i="18"/>
  <c r="H87" i="18"/>
  <c r="I87" i="18"/>
  <c r="H88" i="18"/>
  <c r="H89" i="18"/>
  <c r="I89" i="18"/>
  <c r="H90" i="18"/>
  <c r="H91" i="18"/>
  <c r="I91" i="18"/>
  <c r="H92" i="18"/>
  <c r="H93" i="18"/>
  <c r="I93" i="18"/>
  <c r="H94" i="18"/>
  <c r="H95" i="18"/>
  <c r="I95" i="18"/>
  <c r="H96" i="18"/>
  <c r="H97" i="18"/>
  <c r="I97" i="18"/>
  <c r="H98" i="18"/>
  <c r="H99" i="18"/>
  <c r="I99" i="18"/>
  <c r="H100" i="18"/>
  <c r="H101" i="18"/>
  <c r="I101" i="18"/>
  <c r="H102" i="18"/>
  <c r="H103" i="18"/>
  <c r="I103" i="18"/>
  <c r="H104" i="18"/>
  <c r="H105" i="18"/>
  <c r="I105" i="18"/>
  <c r="H106" i="18"/>
  <c r="H107" i="18"/>
  <c r="I107" i="18"/>
  <c r="H108" i="18"/>
  <c r="H109" i="18"/>
  <c r="I109" i="18"/>
  <c r="H110" i="18"/>
  <c r="H111" i="18"/>
  <c r="I111" i="18"/>
  <c r="H112" i="18"/>
  <c r="H113" i="18"/>
  <c r="I113" i="18"/>
  <c r="H114" i="18"/>
  <c r="H115" i="18"/>
  <c r="I115" i="18"/>
  <c r="H116" i="18"/>
  <c r="H117" i="18"/>
  <c r="I117" i="18"/>
  <c r="H118" i="18"/>
  <c r="H119" i="18"/>
  <c r="I119" i="18"/>
  <c r="H120" i="18"/>
  <c r="H121" i="18"/>
  <c r="I121" i="18"/>
  <c r="H122" i="18"/>
  <c r="H123" i="18"/>
  <c r="I123" i="18"/>
  <c r="D73" i="18"/>
  <c r="E73" i="18" s="1"/>
  <c r="G73" i="18" s="1"/>
  <c r="D74" i="18"/>
  <c r="I74" i="18" s="1"/>
  <c r="E74" i="18"/>
  <c r="G74" i="18" s="1"/>
  <c r="D75" i="18"/>
  <c r="E75" i="18" s="1"/>
  <c r="G75" i="18" s="1"/>
  <c r="J75" i="18" s="1"/>
  <c r="D76" i="18"/>
  <c r="I76" i="18" s="1"/>
  <c r="E76" i="18"/>
  <c r="D77" i="18"/>
  <c r="E77" i="18" s="1"/>
  <c r="G77" i="18" s="1"/>
  <c r="D78" i="18"/>
  <c r="I78" i="18" s="1"/>
  <c r="E78" i="18"/>
  <c r="D79" i="18"/>
  <c r="E79" i="18" s="1"/>
  <c r="G79" i="18" s="1"/>
  <c r="J79" i="18" s="1"/>
  <c r="D80" i="18"/>
  <c r="I80" i="18" s="1"/>
  <c r="E80" i="18"/>
  <c r="G80" i="18" s="1"/>
  <c r="J80" i="18" s="1"/>
  <c r="D81" i="18"/>
  <c r="E81" i="18" s="1"/>
  <c r="G81" i="18" s="1"/>
  <c r="D82" i="18"/>
  <c r="I82" i="18" s="1"/>
  <c r="E82" i="18"/>
  <c r="D83" i="18"/>
  <c r="E83" i="18" s="1"/>
  <c r="G83" i="18" s="1"/>
  <c r="D84" i="18"/>
  <c r="I84" i="18" s="1"/>
  <c r="E84" i="18"/>
  <c r="G84" i="18" s="1"/>
  <c r="J84" i="18" s="1"/>
  <c r="D85" i="18"/>
  <c r="E85" i="18" s="1"/>
  <c r="G85" i="18" s="1"/>
  <c r="D86" i="18"/>
  <c r="I86" i="18" s="1"/>
  <c r="E86" i="18"/>
  <c r="D87" i="18"/>
  <c r="E87" i="18" s="1"/>
  <c r="G87" i="18" s="1"/>
  <c r="J87" i="18" s="1"/>
  <c r="D88" i="18"/>
  <c r="I88" i="18" s="1"/>
  <c r="E88" i="18"/>
  <c r="G88" i="18" s="1"/>
  <c r="D89" i="18"/>
  <c r="E89" i="18" s="1"/>
  <c r="G89" i="18" s="1"/>
  <c r="D90" i="18"/>
  <c r="I90" i="18" s="1"/>
  <c r="E90" i="18"/>
  <c r="G90" i="18" s="1"/>
  <c r="J90" i="18" s="1"/>
  <c r="D91" i="18"/>
  <c r="E91" i="18" s="1"/>
  <c r="G91" i="18" s="1"/>
  <c r="D92" i="18"/>
  <c r="I92" i="18" s="1"/>
  <c r="E92" i="18"/>
  <c r="G92" i="18" s="1"/>
  <c r="D93" i="18"/>
  <c r="E93" i="18" s="1"/>
  <c r="G93" i="18" s="1"/>
  <c r="D94" i="18"/>
  <c r="I94" i="18" s="1"/>
  <c r="E94" i="18"/>
  <c r="D95" i="18"/>
  <c r="E95" i="18" s="1"/>
  <c r="G95" i="18" s="1"/>
  <c r="D96" i="18"/>
  <c r="I96" i="18" s="1"/>
  <c r="E96" i="18"/>
  <c r="G96" i="18" s="1"/>
  <c r="J96" i="18" s="1"/>
  <c r="D97" i="18"/>
  <c r="E97" i="18" s="1"/>
  <c r="G97" i="18" s="1"/>
  <c r="D98" i="18"/>
  <c r="I98" i="18" s="1"/>
  <c r="E98" i="18"/>
  <c r="G98" i="18" s="1"/>
  <c r="J98" i="18" s="1"/>
  <c r="D99" i="18"/>
  <c r="E99" i="18" s="1"/>
  <c r="G99" i="18" s="1"/>
  <c r="D100" i="18"/>
  <c r="I100" i="18" s="1"/>
  <c r="E100" i="18"/>
  <c r="D101" i="18"/>
  <c r="E101" i="18" s="1"/>
  <c r="G101" i="18" s="1"/>
  <c r="D102" i="18"/>
  <c r="I102" i="18" s="1"/>
  <c r="E102" i="18"/>
  <c r="G102" i="18" s="1"/>
  <c r="J102" i="18" s="1"/>
  <c r="D103" i="18"/>
  <c r="E103" i="18" s="1"/>
  <c r="G103" i="18" s="1"/>
  <c r="D104" i="18"/>
  <c r="I104" i="18" s="1"/>
  <c r="E104" i="18"/>
  <c r="G104" i="18" s="1"/>
  <c r="J104" i="18" s="1"/>
  <c r="D105" i="18"/>
  <c r="E105" i="18" s="1"/>
  <c r="G105" i="18" s="1"/>
  <c r="D106" i="18"/>
  <c r="I106" i="18" s="1"/>
  <c r="E106" i="18"/>
  <c r="D107" i="18"/>
  <c r="E107" i="18" s="1"/>
  <c r="G107" i="18" s="1"/>
  <c r="J107" i="18" s="1"/>
  <c r="D108" i="18"/>
  <c r="I108" i="18" s="1"/>
  <c r="E108" i="18"/>
  <c r="G108" i="18" s="1"/>
  <c r="J108" i="18" s="1"/>
  <c r="D109" i="18"/>
  <c r="E109" i="18" s="1"/>
  <c r="G109" i="18" s="1"/>
  <c r="D110" i="18"/>
  <c r="I110" i="18" s="1"/>
  <c r="E110" i="18"/>
  <c r="G110" i="18" s="1"/>
  <c r="J110" i="18" s="1"/>
  <c r="D111" i="18"/>
  <c r="E111" i="18" s="1"/>
  <c r="G111" i="18" s="1"/>
  <c r="J111" i="18" s="1"/>
  <c r="D112" i="18"/>
  <c r="I112" i="18" s="1"/>
  <c r="E112" i="18"/>
  <c r="D113" i="18"/>
  <c r="E113" i="18" s="1"/>
  <c r="G113" i="18" s="1"/>
  <c r="J113" i="18" s="1"/>
  <c r="D114" i="18"/>
  <c r="I114" i="18" s="1"/>
  <c r="E114" i="18"/>
  <c r="D115" i="18"/>
  <c r="E115" i="18" s="1"/>
  <c r="G115" i="18" s="1"/>
  <c r="J115" i="18" s="1"/>
  <c r="D116" i="18"/>
  <c r="I116" i="18" s="1"/>
  <c r="E116" i="18"/>
  <c r="G116" i="18" s="1"/>
  <c r="D117" i="18"/>
  <c r="E117" i="18" s="1"/>
  <c r="G117" i="18" s="1"/>
  <c r="J117" i="18" s="1"/>
  <c r="D118" i="18"/>
  <c r="I118" i="18" s="1"/>
  <c r="E118" i="18"/>
  <c r="D119" i="18"/>
  <c r="E119" i="18" s="1"/>
  <c r="G119" i="18" s="1"/>
  <c r="D120" i="18"/>
  <c r="I120" i="18" s="1"/>
  <c r="E120" i="18"/>
  <c r="D121" i="18"/>
  <c r="E121" i="18" s="1"/>
  <c r="G121" i="18" s="1"/>
  <c r="J121" i="18" s="1"/>
  <c r="D122" i="18"/>
  <c r="I122" i="18" s="1"/>
  <c r="E122" i="18"/>
  <c r="G122" i="18" s="1"/>
  <c r="D123" i="18"/>
  <c r="E123" i="18" s="1"/>
  <c r="G123" i="18" s="1"/>
  <c r="H72" i="18"/>
  <c r="D72" i="18"/>
  <c r="I72" i="18" s="1"/>
  <c r="H12" i="18"/>
  <c r="H12" i="14"/>
  <c r="D12" i="18"/>
  <c r="D12" i="14"/>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13" i="18"/>
  <c r="D14" i="18"/>
  <c r="D15" i="18"/>
  <c r="D16" i="18"/>
  <c r="D17" i="18"/>
  <c r="I17" i="18" s="1"/>
  <c r="D18" i="18"/>
  <c r="D19" i="18"/>
  <c r="D20" i="18"/>
  <c r="D21" i="18"/>
  <c r="I21" i="18" s="1"/>
  <c r="D22" i="18"/>
  <c r="D23" i="18"/>
  <c r="D24" i="18"/>
  <c r="D25" i="18"/>
  <c r="I25" i="18" s="1"/>
  <c r="D26" i="18"/>
  <c r="D27" i="18"/>
  <c r="D28" i="18"/>
  <c r="D29" i="18"/>
  <c r="I29" i="18" s="1"/>
  <c r="D30" i="18"/>
  <c r="D31" i="18"/>
  <c r="D32" i="18"/>
  <c r="D33" i="18"/>
  <c r="I33" i="18" s="1"/>
  <c r="D34" i="18"/>
  <c r="D35" i="18"/>
  <c r="D36" i="18"/>
  <c r="D37" i="18"/>
  <c r="E37" i="18" s="1"/>
  <c r="G37" i="18" s="1"/>
  <c r="D38" i="18"/>
  <c r="D39" i="18"/>
  <c r="D40" i="18"/>
  <c r="D41" i="18"/>
  <c r="I41" i="18" s="1"/>
  <c r="D42" i="18"/>
  <c r="D43" i="18"/>
  <c r="D44" i="18"/>
  <c r="D45" i="18"/>
  <c r="E45" i="18" s="1"/>
  <c r="G45" i="18" s="1"/>
  <c r="D46" i="18"/>
  <c r="D47" i="18"/>
  <c r="D48" i="18"/>
  <c r="D49" i="18"/>
  <c r="I49" i="18" s="1"/>
  <c r="D50" i="18"/>
  <c r="D51" i="18"/>
  <c r="D52" i="18"/>
  <c r="D53" i="18"/>
  <c r="E53" i="18" s="1"/>
  <c r="G53" i="18" s="1"/>
  <c r="J53" i="18" s="1"/>
  <c r="D54" i="18"/>
  <c r="D55" i="18"/>
  <c r="D56" i="18"/>
  <c r="D57" i="18"/>
  <c r="E57" i="18" s="1"/>
  <c r="G57" i="18" s="1"/>
  <c r="J57" i="18" s="1"/>
  <c r="D58" i="18"/>
  <c r="D59" i="18"/>
  <c r="D60" i="18"/>
  <c r="D61" i="18"/>
  <c r="E61" i="18" s="1"/>
  <c r="G61" i="18" s="1"/>
  <c r="J61" i="18" s="1"/>
  <c r="D62" i="18"/>
  <c r="D63" i="18"/>
  <c r="D64" i="18"/>
  <c r="D13" i="18"/>
  <c r="I13" i="18" s="1"/>
  <c r="D14" i="14"/>
  <c r="D15" i="14"/>
  <c r="D16" i="14"/>
  <c r="D17" i="14"/>
  <c r="E17" i="14" s="1"/>
  <c r="G17" i="14" s="1"/>
  <c r="D18" i="14"/>
  <c r="D19" i="14"/>
  <c r="D20" i="14"/>
  <c r="D21" i="14"/>
  <c r="E21" i="14" s="1"/>
  <c r="G21" i="14" s="1"/>
  <c r="D22" i="14"/>
  <c r="D23" i="14"/>
  <c r="D24" i="14"/>
  <c r="D25" i="14"/>
  <c r="I25" i="14" s="1"/>
  <c r="D26" i="14"/>
  <c r="D27" i="14"/>
  <c r="D28" i="14"/>
  <c r="D29" i="14"/>
  <c r="E29" i="14" s="1"/>
  <c r="G29" i="14" s="1"/>
  <c r="D30" i="14"/>
  <c r="D31" i="14"/>
  <c r="D32" i="14"/>
  <c r="D33" i="14"/>
  <c r="E33" i="14" s="1"/>
  <c r="G33" i="14" s="1"/>
  <c r="J33" i="14" s="1"/>
  <c r="D34" i="14"/>
  <c r="D35" i="14"/>
  <c r="D36" i="14"/>
  <c r="D37" i="14"/>
  <c r="I37" i="14" s="1"/>
  <c r="D38" i="14"/>
  <c r="D39" i="14"/>
  <c r="D40" i="14"/>
  <c r="D41" i="14"/>
  <c r="E41" i="14" s="1"/>
  <c r="G41" i="14" s="1"/>
  <c r="D42" i="14"/>
  <c r="D43" i="14"/>
  <c r="D44" i="14"/>
  <c r="D45" i="14"/>
  <c r="E45" i="14" s="1"/>
  <c r="G45" i="14" s="1"/>
  <c r="D46" i="14"/>
  <c r="D47" i="14"/>
  <c r="D48" i="14"/>
  <c r="D49" i="14"/>
  <c r="E49" i="14" s="1"/>
  <c r="G49" i="14" s="1"/>
  <c r="J49" i="14" s="1"/>
  <c r="D50" i="14"/>
  <c r="D51" i="14"/>
  <c r="D52" i="14"/>
  <c r="D53" i="14"/>
  <c r="I53" i="14" s="1"/>
  <c r="D54" i="14"/>
  <c r="D55" i="14"/>
  <c r="D56" i="14"/>
  <c r="D57" i="14"/>
  <c r="I57" i="14" s="1"/>
  <c r="D58" i="14"/>
  <c r="D59" i="14"/>
  <c r="D60" i="14"/>
  <c r="D61" i="14"/>
  <c r="I61" i="14" s="1"/>
  <c r="D62" i="14"/>
  <c r="D63" i="14"/>
  <c r="D64" i="14"/>
  <c r="D13" i="14"/>
  <c r="E13" i="14" s="1"/>
  <c r="G13" i="14" s="1"/>
  <c r="J13" i="14" s="1"/>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13" i="14"/>
  <c r="E168" i="18"/>
  <c r="G168" i="18"/>
  <c r="I170" i="18"/>
  <c r="E173" i="18"/>
  <c r="G173" i="18" s="1"/>
  <c r="E176" i="18"/>
  <c r="G176" i="18"/>
  <c r="J176" i="18" s="1"/>
  <c r="I132" i="18"/>
  <c r="I140" i="18"/>
  <c r="I144" i="18"/>
  <c r="E145" i="18"/>
  <c r="G145" i="18" s="1"/>
  <c r="F77" i="18"/>
  <c r="F93" i="18"/>
  <c r="I15" i="18"/>
  <c r="I19" i="18"/>
  <c r="I23" i="18"/>
  <c r="I27" i="18"/>
  <c r="I31" i="18"/>
  <c r="I39" i="18"/>
  <c r="I47" i="18"/>
  <c r="I55" i="18"/>
  <c r="I59" i="18"/>
  <c r="I63" i="18"/>
  <c r="E19" i="18"/>
  <c r="G19" i="18" s="1"/>
  <c r="E27" i="18"/>
  <c r="G27" i="18"/>
  <c r="E36" i="18"/>
  <c r="G36" i="18" s="1"/>
  <c r="J36" i="18" s="1"/>
  <c r="E42" i="18"/>
  <c r="G42" i="18"/>
  <c r="E44" i="18"/>
  <c r="G44" i="18" s="1"/>
  <c r="E50" i="18"/>
  <c r="G50" i="18"/>
  <c r="E52" i="18"/>
  <c r="G52" i="18" s="1"/>
  <c r="E59" i="18"/>
  <c r="G59" i="18"/>
  <c r="E60" i="18"/>
  <c r="G60" i="18" s="1"/>
  <c r="H195" i="18"/>
  <c r="F195" i="18"/>
  <c r="D195" i="18"/>
  <c r="H194" i="18"/>
  <c r="F194" i="18"/>
  <c r="D194" i="18"/>
  <c r="E194" i="18"/>
  <c r="G194" i="18"/>
  <c r="J194" i="18"/>
  <c r="H193" i="18"/>
  <c r="F193" i="18"/>
  <c r="D193" i="18"/>
  <c r="I193" i="18"/>
  <c r="H192" i="18"/>
  <c r="F192" i="18"/>
  <c r="D192" i="18"/>
  <c r="E192" i="18"/>
  <c r="G192" i="18"/>
  <c r="H191" i="18"/>
  <c r="F191" i="18"/>
  <c r="D191" i="18"/>
  <c r="E191" i="18"/>
  <c r="G191" i="18"/>
  <c r="J191" i="18" s="1"/>
  <c r="H190" i="18"/>
  <c r="F190" i="18"/>
  <c r="D190" i="18"/>
  <c r="E190" i="18"/>
  <c r="G190" i="18"/>
  <c r="H189" i="18"/>
  <c r="F189" i="18"/>
  <c r="D189" i="18"/>
  <c r="H188" i="18"/>
  <c r="F188" i="18"/>
  <c r="D188" i="18"/>
  <c r="H187" i="18"/>
  <c r="F187" i="18"/>
  <c r="D187" i="18"/>
  <c r="H186" i="18"/>
  <c r="F186" i="18"/>
  <c r="J186" i="18" s="1"/>
  <c r="E186" i="18"/>
  <c r="G186" i="18"/>
  <c r="D186" i="18"/>
  <c r="H185" i="18"/>
  <c r="F185" i="18"/>
  <c r="D185" i="18"/>
  <c r="E185" i="18"/>
  <c r="G185" i="18"/>
  <c r="J185" i="18" s="1"/>
  <c r="H184" i="18"/>
  <c r="F184" i="18"/>
  <c r="D184" i="18"/>
  <c r="E184" i="18"/>
  <c r="G184" i="18"/>
  <c r="H183" i="18"/>
  <c r="F183" i="18"/>
  <c r="D183" i="18"/>
  <c r="E183" i="18"/>
  <c r="G183" i="18"/>
  <c r="F182" i="18"/>
  <c r="F181" i="18"/>
  <c r="E181" i="18"/>
  <c r="G181" i="18" s="1"/>
  <c r="F180" i="18"/>
  <c r="F179" i="18"/>
  <c r="F178" i="18"/>
  <c r="F177" i="18"/>
  <c r="F176" i="18"/>
  <c r="F175" i="18"/>
  <c r="F174" i="18"/>
  <c r="F173" i="18"/>
  <c r="F172" i="18"/>
  <c r="F171" i="18"/>
  <c r="F170" i="18"/>
  <c r="F169" i="18"/>
  <c r="E169" i="18"/>
  <c r="G169" i="18" s="1"/>
  <c r="F168" i="18"/>
  <c r="F167" i="18"/>
  <c r="H159" i="18"/>
  <c r="F159" i="18"/>
  <c r="D159" i="18"/>
  <c r="E159" i="18"/>
  <c r="G159" i="18"/>
  <c r="J159" i="18" s="1"/>
  <c r="H158" i="18"/>
  <c r="F158" i="18"/>
  <c r="D158" i="18"/>
  <c r="H157" i="18"/>
  <c r="F157" i="18"/>
  <c r="D157" i="18"/>
  <c r="I157" i="18"/>
  <c r="H156" i="18"/>
  <c r="F156" i="18"/>
  <c r="D156" i="18"/>
  <c r="H155" i="18"/>
  <c r="F155" i="18"/>
  <c r="D155" i="18"/>
  <c r="H154" i="18"/>
  <c r="F154" i="18"/>
  <c r="D154" i="18"/>
  <c r="E154" i="18"/>
  <c r="G154" i="18"/>
  <c r="H153" i="18"/>
  <c r="F153" i="18"/>
  <c r="J153" i="18" s="1"/>
  <c r="D153" i="18"/>
  <c r="E153" i="18"/>
  <c r="G153" i="18"/>
  <c r="H152" i="18"/>
  <c r="F152" i="18"/>
  <c r="D152" i="18"/>
  <c r="H151" i="18"/>
  <c r="F151" i="18"/>
  <c r="D151" i="18"/>
  <c r="H150" i="18"/>
  <c r="F150" i="18"/>
  <c r="D150" i="18"/>
  <c r="H149" i="18"/>
  <c r="F149" i="18"/>
  <c r="D149" i="18"/>
  <c r="I149" i="18"/>
  <c r="H148" i="18"/>
  <c r="F148" i="18"/>
  <c r="D148" i="18"/>
  <c r="E148" i="18"/>
  <c r="G148" i="18"/>
  <c r="J148" i="18"/>
  <c r="H147" i="18"/>
  <c r="F147" i="18"/>
  <c r="J147" i="18" s="1"/>
  <c r="D147" i="18"/>
  <c r="F146" i="18"/>
  <c r="F145" i="18"/>
  <c r="F144" i="18"/>
  <c r="F143" i="18"/>
  <c r="F142" i="18"/>
  <c r="F141" i="18"/>
  <c r="E141" i="18"/>
  <c r="G141" i="18" s="1"/>
  <c r="F140" i="18"/>
  <c r="F139" i="18"/>
  <c r="F138" i="18"/>
  <c r="F137" i="18"/>
  <c r="F136" i="18"/>
  <c r="E136" i="18"/>
  <c r="G136" i="18"/>
  <c r="F135" i="18"/>
  <c r="F134" i="18"/>
  <c r="F133" i="18"/>
  <c r="E133" i="18"/>
  <c r="G133" i="18" s="1"/>
  <c r="F132" i="18"/>
  <c r="F131"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2" i="18"/>
  <c r="F91" i="18"/>
  <c r="F90" i="18"/>
  <c r="F89" i="18"/>
  <c r="F88" i="18"/>
  <c r="F87" i="18"/>
  <c r="F86" i="18"/>
  <c r="F85" i="18"/>
  <c r="F84" i="18"/>
  <c r="F83" i="18"/>
  <c r="J83" i="18" s="1"/>
  <c r="F82" i="18"/>
  <c r="F81" i="18"/>
  <c r="F80" i="18"/>
  <c r="F79" i="18"/>
  <c r="F78" i="18"/>
  <c r="F76" i="18"/>
  <c r="F75" i="18"/>
  <c r="F74" i="18"/>
  <c r="F73" i="18"/>
  <c r="F72" i="18"/>
  <c r="E72" i="18"/>
  <c r="G72" i="18" s="1"/>
  <c r="F64" i="18"/>
  <c r="I64" i="18"/>
  <c r="F63" i="18"/>
  <c r="E63" i="18"/>
  <c r="G63" i="18"/>
  <c r="I62" i="18"/>
  <c r="F62" i="18"/>
  <c r="E62" i="18"/>
  <c r="G62" i="18"/>
  <c r="F61" i="18"/>
  <c r="F60" i="18"/>
  <c r="F59" i="18"/>
  <c r="F58" i="18"/>
  <c r="E58" i="18"/>
  <c r="G58" i="18"/>
  <c r="F57" i="18"/>
  <c r="F56" i="18"/>
  <c r="I56" i="18"/>
  <c r="F55" i="18"/>
  <c r="E55" i="18"/>
  <c r="G55" i="18"/>
  <c r="F54" i="18"/>
  <c r="I54" i="18"/>
  <c r="F53" i="18"/>
  <c r="F52" i="18"/>
  <c r="I52" i="18"/>
  <c r="F51" i="18"/>
  <c r="I50" i="18"/>
  <c r="F50" i="18"/>
  <c r="J50" i="18" s="1"/>
  <c r="F49" i="18"/>
  <c r="F48" i="18"/>
  <c r="I48" i="18"/>
  <c r="F47" i="18"/>
  <c r="E47" i="18"/>
  <c r="G47" i="18"/>
  <c r="F46" i="18"/>
  <c r="I46" i="18"/>
  <c r="F45" i="18"/>
  <c r="F44" i="18"/>
  <c r="I44" i="18"/>
  <c r="F43" i="18"/>
  <c r="I42" i="18"/>
  <c r="F42" i="18"/>
  <c r="J42" i="18" s="1"/>
  <c r="F41" i="18"/>
  <c r="F40" i="18"/>
  <c r="I40" i="18"/>
  <c r="F39" i="18"/>
  <c r="E39" i="18"/>
  <c r="G39" i="18"/>
  <c r="F38" i="18"/>
  <c r="I38" i="18"/>
  <c r="F37" i="18"/>
  <c r="F36" i="18"/>
  <c r="I36" i="18"/>
  <c r="F35" i="18"/>
  <c r="F34" i="18"/>
  <c r="F33" i="18"/>
  <c r="I32" i="18"/>
  <c r="F32" i="18"/>
  <c r="J32" i="18" s="1"/>
  <c r="E32" i="18"/>
  <c r="G32" i="18"/>
  <c r="F31" i="18"/>
  <c r="E31" i="18"/>
  <c r="G31" i="18" s="1"/>
  <c r="J31" i="18" s="1"/>
  <c r="I30" i="18"/>
  <c r="F30" i="18"/>
  <c r="E30" i="18"/>
  <c r="G30" i="18" s="1"/>
  <c r="J30" i="18" s="1"/>
  <c r="F29" i="18"/>
  <c r="F28" i="18"/>
  <c r="E28" i="18"/>
  <c r="G28" i="18" s="1"/>
  <c r="F27" i="18"/>
  <c r="J27" i="18" s="1"/>
  <c r="F26" i="18"/>
  <c r="F25" i="18"/>
  <c r="I24" i="18"/>
  <c r="F24" i="18"/>
  <c r="E24" i="18"/>
  <c r="G24" i="18"/>
  <c r="F23" i="18"/>
  <c r="E23" i="18"/>
  <c r="G23" i="18" s="1"/>
  <c r="I22" i="18"/>
  <c r="F22" i="18"/>
  <c r="E22" i="18"/>
  <c r="G22" i="18" s="1"/>
  <c r="F21" i="18"/>
  <c r="F20" i="18"/>
  <c r="E20" i="18"/>
  <c r="G20" i="18" s="1"/>
  <c r="F19" i="18"/>
  <c r="I18" i="18"/>
  <c r="F18" i="18"/>
  <c r="E18" i="18"/>
  <c r="G18" i="18"/>
  <c r="F17" i="18"/>
  <c r="I16" i="18"/>
  <c r="F16" i="18"/>
  <c r="E16" i="18"/>
  <c r="G16" i="18" s="1"/>
  <c r="F15" i="18"/>
  <c r="E15" i="18"/>
  <c r="G15" i="18"/>
  <c r="F14" i="18"/>
  <c r="I14" i="18"/>
  <c r="F13" i="18"/>
  <c r="B4" i="18"/>
  <c r="A5" i="16"/>
  <c r="I177" i="18"/>
  <c r="I169" i="18"/>
  <c r="E144" i="18"/>
  <c r="G144" i="18"/>
  <c r="E132" i="18"/>
  <c r="G132" i="18" s="1"/>
  <c r="J132" i="18" s="1"/>
  <c r="E140" i="18"/>
  <c r="G140" i="18" s="1"/>
  <c r="G100" i="18"/>
  <c r="I146" i="18"/>
  <c r="I156" i="18"/>
  <c r="I189" i="18"/>
  <c r="E157" i="18"/>
  <c r="G157" i="18"/>
  <c r="J157" i="18" s="1"/>
  <c r="I147" i="18"/>
  <c r="I150" i="18"/>
  <c r="I185" i="18"/>
  <c r="I190" i="18"/>
  <c r="E156" i="18"/>
  <c r="G156" i="18"/>
  <c r="J156" i="18" s="1"/>
  <c r="I187" i="18"/>
  <c r="I152" i="18"/>
  <c r="I195" i="18"/>
  <c r="I58" i="18"/>
  <c r="E193" i="18"/>
  <c r="G193" i="18"/>
  <c r="I136" i="18"/>
  <c r="G76" i="18"/>
  <c r="I148" i="18"/>
  <c r="E150" i="18"/>
  <c r="G150" i="18"/>
  <c r="E152" i="18"/>
  <c r="G152" i="18"/>
  <c r="J152" i="18" s="1"/>
  <c r="I153" i="18"/>
  <c r="E189" i="18"/>
  <c r="G189" i="18"/>
  <c r="I34" i="18"/>
  <c r="I26" i="18"/>
  <c r="E149" i="18"/>
  <c r="G149" i="18"/>
  <c r="I158" i="18"/>
  <c r="E158" i="18"/>
  <c r="G158" i="18"/>
  <c r="I194" i="18"/>
  <c r="I154" i="18"/>
  <c r="I188" i="18"/>
  <c r="I155" i="18"/>
  <c r="I186" i="18"/>
  <c r="I60" i="18"/>
  <c r="I28" i="18"/>
  <c r="I20" i="18"/>
  <c r="I182" i="18"/>
  <c r="I181" i="18"/>
  <c r="G112" i="18"/>
  <c r="G120" i="18"/>
  <c r="J120" i="18" s="1"/>
  <c r="I51" i="18"/>
  <c r="I43" i="18"/>
  <c r="I35" i="18"/>
  <c r="E43" i="18"/>
  <c r="G43" i="18" s="1"/>
  <c r="E35" i="18"/>
  <c r="G35" i="18" s="1"/>
  <c r="E51" i="18"/>
  <c r="G51" i="18" s="1"/>
  <c r="E41" i="18"/>
  <c r="G41" i="18" s="1"/>
  <c r="G94" i="18"/>
  <c r="E54" i="18"/>
  <c r="G54" i="18"/>
  <c r="E17" i="18"/>
  <c r="G17" i="18" s="1"/>
  <c r="E26" i="18"/>
  <c r="G26" i="18" s="1"/>
  <c r="J26" i="18" s="1"/>
  <c r="E29" i="18"/>
  <c r="G29" i="18" s="1"/>
  <c r="E46" i="18"/>
  <c r="G46" i="18"/>
  <c r="G86" i="18"/>
  <c r="J86" i="18" s="1"/>
  <c r="E14" i="18"/>
  <c r="G14" i="18" s="1"/>
  <c r="J190" i="18"/>
  <c r="E151" i="18"/>
  <c r="G151" i="18"/>
  <c r="I151" i="18"/>
  <c r="E38" i="18"/>
  <c r="G38" i="18"/>
  <c r="J38" i="18" s="1"/>
  <c r="E34" i="18"/>
  <c r="G34" i="18"/>
  <c r="G78" i="18"/>
  <c r="J78" i="18" s="1"/>
  <c r="J184" i="18"/>
  <c r="E25" i="18"/>
  <c r="G25" i="18" s="1"/>
  <c r="I45" i="18"/>
  <c r="I57" i="18"/>
  <c r="G82" i="18"/>
  <c r="J82" i="18" s="1"/>
  <c r="G118" i="18"/>
  <c r="G106" i="18"/>
  <c r="G114" i="18"/>
  <c r="J114" i="18" s="1"/>
  <c r="E131" i="18"/>
  <c r="G131" i="18" s="1"/>
  <c r="E147" i="18"/>
  <c r="G147" i="18"/>
  <c r="E155" i="18"/>
  <c r="G155" i="18"/>
  <c r="I159" i="18"/>
  <c r="I168" i="18"/>
  <c r="E172" i="18"/>
  <c r="G172" i="18"/>
  <c r="E180" i="18"/>
  <c r="G180" i="18" s="1"/>
  <c r="I184" i="18"/>
  <c r="E188" i="18"/>
  <c r="G188" i="18"/>
  <c r="J188" i="18" s="1"/>
  <c r="I192" i="18"/>
  <c r="E40" i="18"/>
  <c r="G40" i="18" s="1"/>
  <c r="E48" i="18"/>
  <c r="G48" i="18" s="1"/>
  <c r="E56" i="18"/>
  <c r="G56" i="18" s="1"/>
  <c r="E64" i="18"/>
  <c r="G64" i="18" s="1"/>
  <c r="J64" i="18" s="1"/>
  <c r="I183" i="18"/>
  <c r="E187" i="18"/>
  <c r="G187" i="18"/>
  <c r="J187" i="18" s="1"/>
  <c r="I191" i="18"/>
  <c r="E195" i="18"/>
  <c r="G195" i="18"/>
  <c r="D3" i="17"/>
  <c r="E168" i="14"/>
  <c r="G168" i="14" s="1"/>
  <c r="F168" i="14"/>
  <c r="E169" i="14"/>
  <c r="G169" i="14" s="1"/>
  <c r="F169" i="14"/>
  <c r="F170" i="14"/>
  <c r="F171" i="14"/>
  <c r="F172" i="14"/>
  <c r="E173" i="14"/>
  <c r="G173" i="14" s="1"/>
  <c r="F173" i="14"/>
  <c r="F174" i="14"/>
  <c r="F175" i="14"/>
  <c r="E176" i="14"/>
  <c r="G176" i="14" s="1"/>
  <c r="F176" i="14"/>
  <c r="E177" i="14"/>
  <c r="G177" i="14" s="1"/>
  <c r="F177" i="14"/>
  <c r="F178" i="14"/>
  <c r="F179" i="14"/>
  <c r="F180" i="14"/>
  <c r="E181" i="14"/>
  <c r="G181" i="14" s="1"/>
  <c r="F181" i="14"/>
  <c r="E182" i="14"/>
  <c r="G182" i="14"/>
  <c r="F182" i="14"/>
  <c r="D183" i="14"/>
  <c r="F183" i="14"/>
  <c r="H183" i="14"/>
  <c r="D184" i="14"/>
  <c r="E184" i="14"/>
  <c r="G184" i="14"/>
  <c r="F184" i="14"/>
  <c r="H184" i="14"/>
  <c r="D185" i="14"/>
  <c r="E185" i="14"/>
  <c r="G185" i="14"/>
  <c r="F185" i="14"/>
  <c r="H185" i="14"/>
  <c r="D186" i="14"/>
  <c r="F186" i="14"/>
  <c r="H186" i="14"/>
  <c r="D187" i="14"/>
  <c r="E187" i="14"/>
  <c r="G187" i="14"/>
  <c r="F187" i="14"/>
  <c r="H187" i="14"/>
  <c r="D188" i="14"/>
  <c r="F188" i="14"/>
  <c r="H188" i="14"/>
  <c r="D189" i="14"/>
  <c r="E189" i="14"/>
  <c r="G189" i="14"/>
  <c r="F189" i="14"/>
  <c r="H189" i="14"/>
  <c r="D190" i="14"/>
  <c r="E190" i="14"/>
  <c r="G190" i="14"/>
  <c r="F190" i="14"/>
  <c r="H190" i="14"/>
  <c r="D191" i="14"/>
  <c r="E191" i="14"/>
  <c r="G191" i="14"/>
  <c r="F191" i="14"/>
  <c r="H191" i="14"/>
  <c r="D192" i="14"/>
  <c r="E192" i="14"/>
  <c r="G192" i="14"/>
  <c r="F192" i="14"/>
  <c r="H192" i="14"/>
  <c r="D193" i="14"/>
  <c r="E193" i="14"/>
  <c r="G193" i="14"/>
  <c r="F193" i="14"/>
  <c r="H193" i="14"/>
  <c r="D194" i="14"/>
  <c r="F194" i="14"/>
  <c r="H194" i="14"/>
  <c r="D195" i="14"/>
  <c r="E195" i="14"/>
  <c r="G195" i="14"/>
  <c r="F195" i="14"/>
  <c r="H195" i="14"/>
  <c r="F132" i="14"/>
  <c r="E133" i="14"/>
  <c r="G133" i="14" s="1"/>
  <c r="F133" i="14"/>
  <c r="E134" i="14"/>
  <c r="G134" i="14"/>
  <c r="F134" i="14"/>
  <c r="F135" i="14"/>
  <c r="F136" i="14"/>
  <c r="E137" i="14"/>
  <c r="G137" i="14" s="1"/>
  <c r="F137" i="14"/>
  <c r="F138" i="14"/>
  <c r="F139" i="14"/>
  <c r="F140" i="14"/>
  <c r="E141" i="14"/>
  <c r="G141" i="14" s="1"/>
  <c r="F141" i="14"/>
  <c r="E142" i="14"/>
  <c r="G142" i="14"/>
  <c r="F142" i="14"/>
  <c r="J142" i="14" s="1"/>
  <c r="F143" i="14"/>
  <c r="F144" i="14"/>
  <c r="F145" i="14"/>
  <c r="F146" i="14"/>
  <c r="D147" i="14"/>
  <c r="E147" i="14"/>
  <c r="G147" i="14"/>
  <c r="F147" i="14"/>
  <c r="H147" i="14"/>
  <c r="D148" i="14"/>
  <c r="E148" i="14"/>
  <c r="G148" i="14"/>
  <c r="F148" i="14"/>
  <c r="H148" i="14"/>
  <c r="D149" i="14"/>
  <c r="E149" i="14"/>
  <c r="G149" i="14"/>
  <c r="F149" i="14"/>
  <c r="H149" i="14"/>
  <c r="D150" i="14"/>
  <c r="E150" i="14"/>
  <c r="G150" i="14"/>
  <c r="F150" i="14"/>
  <c r="H150" i="14"/>
  <c r="D151" i="14"/>
  <c r="F151" i="14"/>
  <c r="H151" i="14"/>
  <c r="D152" i="14"/>
  <c r="E152" i="14"/>
  <c r="G152" i="14"/>
  <c r="F152" i="14"/>
  <c r="H152" i="14"/>
  <c r="D153" i="14"/>
  <c r="E153" i="14"/>
  <c r="G153" i="14"/>
  <c r="F153" i="14"/>
  <c r="H153" i="14"/>
  <c r="D154" i="14"/>
  <c r="F154" i="14"/>
  <c r="H154" i="14"/>
  <c r="D155" i="14"/>
  <c r="F155" i="14"/>
  <c r="H155" i="14"/>
  <c r="D156" i="14"/>
  <c r="E156" i="14"/>
  <c r="G156" i="14"/>
  <c r="F156" i="14"/>
  <c r="H156" i="14"/>
  <c r="D157" i="14"/>
  <c r="E157" i="14"/>
  <c r="G157" i="14"/>
  <c r="F157" i="14"/>
  <c r="H157" i="14"/>
  <c r="D158" i="14"/>
  <c r="E158" i="14"/>
  <c r="G158" i="14"/>
  <c r="F158" i="14"/>
  <c r="H158" i="14"/>
  <c r="D159" i="14"/>
  <c r="E159" i="14"/>
  <c r="G159" i="14"/>
  <c r="F159" i="14"/>
  <c r="H159" i="14"/>
  <c r="D169" i="11"/>
  <c r="I169" i="11" s="1"/>
  <c r="E169" i="11"/>
  <c r="G169" i="11" s="1"/>
  <c r="J169" i="11" s="1"/>
  <c r="F169" i="11"/>
  <c r="H169" i="11"/>
  <c r="D170" i="11"/>
  <c r="I170" i="11" s="1"/>
  <c r="F170" i="11"/>
  <c r="H170" i="11"/>
  <c r="D171" i="11"/>
  <c r="F171" i="11"/>
  <c r="J171" i="11" s="1"/>
  <c r="H171" i="11"/>
  <c r="D172" i="11"/>
  <c r="F172" i="11"/>
  <c r="H172" i="11"/>
  <c r="I172" i="11" s="1"/>
  <c r="D173" i="11"/>
  <c r="E173" i="11" s="1"/>
  <c r="G173" i="11" s="1"/>
  <c r="F173" i="11"/>
  <c r="H173" i="11"/>
  <c r="D174" i="11"/>
  <c r="E174" i="11"/>
  <c r="G174" i="11"/>
  <c r="F174" i="11"/>
  <c r="H174" i="11"/>
  <c r="D175" i="11"/>
  <c r="I175" i="11" s="1"/>
  <c r="E175" i="11"/>
  <c r="G175" i="11" s="1"/>
  <c r="F175" i="11"/>
  <c r="H175" i="11"/>
  <c r="D176" i="11"/>
  <c r="E176" i="11" s="1"/>
  <c r="G176" i="11" s="1"/>
  <c r="F176" i="11"/>
  <c r="H176" i="11"/>
  <c r="D177" i="11"/>
  <c r="E177" i="11"/>
  <c r="G177" i="11"/>
  <c r="F177" i="11"/>
  <c r="H177" i="11"/>
  <c r="D178" i="11"/>
  <c r="E178" i="11"/>
  <c r="G178" i="11"/>
  <c r="J178" i="11" s="1"/>
  <c r="F178" i="11"/>
  <c r="H178" i="11"/>
  <c r="D179" i="11"/>
  <c r="F179" i="11"/>
  <c r="H179" i="11"/>
  <c r="D180" i="11"/>
  <c r="I180" i="11" s="1"/>
  <c r="E180" i="11"/>
  <c r="G180" i="11"/>
  <c r="F180" i="11"/>
  <c r="H180" i="11"/>
  <c r="D181" i="11"/>
  <c r="E181" i="11"/>
  <c r="G181" i="11" s="1"/>
  <c r="J181" i="11" s="1"/>
  <c r="F181" i="11"/>
  <c r="H181" i="11"/>
  <c r="D182" i="11"/>
  <c r="E182" i="11" s="1"/>
  <c r="G182" i="11" s="1"/>
  <c r="F182" i="11"/>
  <c r="H182" i="11"/>
  <c r="D183" i="11"/>
  <c r="E183" i="11"/>
  <c r="G183" i="11"/>
  <c r="F183" i="11"/>
  <c r="J183" i="11" s="1"/>
  <c r="H183" i="11"/>
  <c r="D184" i="11"/>
  <c r="E184" i="11"/>
  <c r="G184" i="11"/>
  <c r="F184" i="11"/>
  <c r="H184" i="11"/>
  <c r="D185" i="11"/>
  <c r="E185" i="11"/>
  <c r="G185" i="11"/>
  <c r="F185" i="11"/>
  <c r="H185" i="11"/>
  <c r="D186" i="11"/>
  <c r="E186" i="11"/>
  <c r="G186" i="11"/>
  <c r="F186" i="11"/>
  <c r="H186" i="11"/>
  <c r="D187" i="11"/>
  <c r="F187" i="11"/>
  <c r="H187" i="11"/>
  <c r="D188" i="11"/>
  <c r="F188" i="11"/>
  <c r="H188" i="11"/>
  <c r="D189" i="11"/>
  <c r="E189" i="11"/>
  <c r="G189" i="11"/>
  <c r="F189" i="11"/>
  <c r="H189" i="11"/>
  <c r="D190" i="11"/>
  <c r="E190" i="11"/>
  <c r="G190" i="11"/>
  <c r="F190" i="11"/>
  <c r="H190" i="11"/>
  <c r="D191" i="11"/>
  <c r="E191" i="11"/>
  <c r="G191" i="11"/>
  <c r="F191" i="11"/>
  <c r="H191" i="11"/>
  <c r="D192" i="11"/>
  <c r="E192" i="11"/>
  <c r="G192" i="11"/>
  <c r="F192" i="11"/>
  <c r="H192" i="11"/>
  <c r="D193" i="11"/>
  <c r="E193" i="11"/>
  <c r="G193" i="11"/>
  <c r="F193" i="11"/>
  <c r="H193" i="11"/>
  <c r="D194" i="11"/>
  <c r="F194" i="11"/>
  <c r="H194" i="11"/>
  <c r="D195" i="11"/>
  <c r="F195" i="11"/>
  <c r="H195" i="11"/>
  <c r="D196" i="11"/>
  <c r="F196" i="11"/>
  <c r="H196" i="11"/>
  <c r="D133" i="11"/>
  <c r="E133" i="11"/>
  <c r="G133" i="11"/>
  <c r="F133" i="11"/>
  <c r="J133" i="11" s="1"/>
  <c r="H133" i="11"/>
  <c r="D134" i="11"/>
  <c r="E134" i="11"/>
  <c r="G134" i="11"/>
  <c r="J134" i="11" s="1"/>
  <c r="F134" i="11"/>
  <c r="H134" i="11"/>
  <c r="D135" i="11"/>
  <c r="I135" i="11" s="1"/>
  <c r="E135" i="11"/>
  <c r="G135" i="11" s="1"/>
  <c r="J135" i="11" s="1"/>
  <c r="F135" i="11"/>
  <c r="H135" i="11"/>
  <c r="D136" i="11"/>
  <c r="E136" i="11" s="1"/>
  <c r="G136" i="11" s="1"/>
  <c r="F136" i="11"/>
  <c r="H136" i="11"/>
  <c r="D137" i="11"/>
  <c r="E137" i="11"/>
  <c r="G137" i="11"/>
  <c r="F137" i="11"/>
  <c r="H137" i="11"/>
  <c r="D138" i="11"/>
  <c r="E138" i="11"/>
  <c r="G138" i="11" s="1"/>
  <c r="F138" i="11"/>
  <c r="H138" i="11"/>
  <c r="D139" i="11"/>
  <c r="E139" i="11" s="1"/>
  <c r="G139" i="11" s="1"/>
  <c r="J139" i="11" s="1"/>
  <c r="F139" i="11"/>
  <c r="H139" i="11"/>
  <c r="D140" i="11"/>
  <c r="I140" i="11" s="1"/>
  <c r="E140" i="11"/>
  <c r="G140" i="11" s="1"/>
  <c r="J140" i="11" s="1"/>
  <c r="F140" i="11"/>
  <c r="H140" i="11"/>
  <c r="D141" i="11"/>
  <c r="I141" i="11" s="1"/>
  <c r="F141" i="11"/>
  <c r="H141" i="11"/>
  <c r="D142" i="11"/>
  <c r="E142" i="11" s="1"/>
  <c r="G142" i="11" s="1"/>
  <c r="F142" i="11"/>
  <c r="H142" i="11"/>
  <c r="D143" i="11"/>
  <c r="I143" i="11" s="1"/>
  <c r="E143" i="11"/>
  <c r="G143" i="11" s="1"/>
  <c r="F143" i="11"/>
  <c r="H143" i="11"/>
  <c r="D144" i="11"/>
  <c r="E144" i="11" s="1"/>
  <c r="G144" i="11" s="1"/>
  <c r="J144" i="11" s="1"/>
  <c r="F144" i="11"/>
  <c r="H144" i="11"/>
  <c r="D145" i="11"/>
  <c r="E145" i="11"/>
  <c r="G145" i="11" s="1"/>
  <c r="F145" i="11"/>
  <c r="H145" i="11"/>
  <c r="D146" i="11"/>
  <c r="E146" i="11" s="1"/>
  <c r="G146" i="11" s="1"/>
  <c r="J146" i="11" s="1"/>
  <c r="F146" i="11"/>
  <c r="H146" i="11"/>
  <c r="D147" i="11"/>
  <c r="I147" i="11" s="1"/>
  <c r="F147" i="11"/>
  <c r="H147" i="11"/>
  <c r="D148" i="11"/>
  <c r="E148" i="11"/>
  <c r="G148" i="11"/>
  <c r="F148" i="11"/>
  <c r="H148" i="11"/>
  <c r="D149" i="11"/>
  <c r="E149" i="11"/>
  <c r="G149" i="11"/>
  <c r="F149" i="11"/>
  <c r="H149" i="11"/>
  <c r="D150" i="11"/>
  <c r="E150" i="11"/>
  <c r="G150" i="11"/>
  <c r="F150" i="11"/>
  <c r="H150" i="11"/>
  <c r="D151" i="11"/>
  <c r="E151" i="11"/>
  <c r="G151" i="11"/>
  <c r="F151" i="11"/>
  <c r="H151" i="11"/>
  <c r="D152" i="11"/>
  <c r="F152" i="11"/>
  <c r="H152" i="11"/>
  <c r="D153" i="11"/>
  <c r="E153" i="11"/>
  <c r="G153" i="11"/>
  <c r="F153" i="11"/>
  <c r="H153" i="11"/>
  <c r="D154" i="11"/>
  <c r="F154" i="11"/>
  <c r="H154" i="11"/>
  <c r="D155" i="11"/>
  <c r="F155" i="11"/>
  <c r="H155" i="11"/>
  <c r="D156" i="11"/>
  <c r="E156" i="11"/>
  <c r="G156" i="11"/>
  <c r="F156" i="11"/>
  <c r="H156" i="11"/>
  <c r="D157" i="11"/>
  <c r="E157" i="11"/>
  <c r="G157" i="11"/>
  <c r="F157" i="11"/>
  <c r="H157" i="11"/>
  <c r="D158" i="11"/>
  <c r="E158" i="11"/>
  <c r="G158" i="11"/>
  <c r="F158" i="11"/>
  <c r="H158" i="11"/>
  <c r="D159" i="11"/>
  <c r="E159" i="11"/>
  <c r="G159" i="11"/>
  <c r="F159" i="11"/>
  <c r="H159" i="11"/>
  <c r="D160" i="11"/>
  <c r="F160" i="11"/>
  <c r="H160" i="11"/>
  <c r="H167" i="11"/>
  <c r="D167" i="11"/>
  <c r="H131" i="11"/>
  <c r="D131" i="11"/>
  <c r="H72" i="11"/>
  <c r="D72" i="11"/>
  <c r="H13" i="11"/>
  <c r="D13" i="11"/>
  <c r="B4" i="11"/>
  <c r="E18" i="16"/>
  <c r="F167" i="14"/>
  <c r="F131" i="14"/>
  <c r="F123" i="14"/>
  <c r="E123" i="14"/>
  <c r="G123" i="14" s="1"/>
  <c r="F122" i="14"/>
  <c r="E122" i="14"/>
  <c r="G122" i="14"/>
  <c r="F121" i="14"/>
  <c r="E121" i="14"/>
  <c r="G121" i="14"/>
  <c r="F120" i="14"/>
  <c r="F119" i="14"/>
  <c r="E119" i="14"/>
  <c r="G119" i="14" s="1"/>
  <c r="F118" i="14"/>
  <c r="F117" i="14"/>
  <c r="E117" i="14"/>
  <c r="G117" i="14" s="1"/>
  <c r="F116" i="14"/>
  <c r="F115" i="14"/>
  <c r="E115" i="14"/>
  <c r="G115" i="14"/>
  <c r="F114" i="14"/>
  <c r="E114" i="14"/>
  <c r="G114" i="14"/>
  <c r="F113" i="14"/>
  <c r="F112" i="14"/>
  <c r="F111" i="14"/>
  <c r="E111" i="14"/>
  <c r="G111" i="14" s="1"/>
  <c r="F110" i="14"/>
  <c r="F109" i="14"/>
  <c r="E109" i="14"/>
  <c r="G109" i="14" s="1"/>
  <c r="F108" i="14"/>
  <c r="F107" i="14"/>
  <c r="E107" i="14"/>
  <c r="G107" i="14"/>
  <c r="F106" i="14"/>
  <c r="E106" i="14"/>
  <c r="G106" i="14"/>
  <c r="F105" i="14"/>
  <c r="E105" i="14"/>
  <c r="G105" i="14" s="1"/>
  <c r="F104" i="14"/>
  <c r="F103" i="14"/>
  <c r="E103" i="14"/>
  <c r="G103" i="14"/>
  <c r="J103" i="14" s="1"/>
  <c r="F102" i="14"/>
  <c r="E102" i="14"/>
  <c r="G102" i="14"/>
  <c r="F101" i="14"/>
  <c r="E101" i="14"/>
  <c r="G101" i="14" s="1"/>
  <c r="F100" i="14"/>
  <c r="F99" i="14"/>
  <c r="E99" i="14"/>
  <c r="G99" i="14"/>
  <c r="F98" i="14"/>
  <c r="E98" i="14"/>
  <c r="G98" i="14"/>
  <c r="F97" i="14"/>
  <c r="E97" i="14"/>
  <c r="G97" i="14" s="1"/>
  <c r="F96" i="14"/>
  <c r="F95" i="14"/>
  <c r="E95" i="14"/>
  <c r="G95" i="14"/>
  <c r="F94" i="14"/>
  <c r="F93" i="14"/>
  <c r="F92" i="14"/>
  <c r="F91" i="14"/>
  <c r="E91" i="14"/>
  <c r="G91" i="14"/>
  <c r="F90" i="14"/>
  <c r="F89" i="14"/>
  <c r="E89" i="14"/>
  <c r="G89" i="14"/>
  <c r="F88" i="14"/>
  <c r="F87" i="14"/>
  <c r="E87" i="14"/>
  <c r="G87" i="14"/>
  <c r="F86" i="14"/>
  <c r="E86" i="14"/>
  <c r="G86" i="14"/>
  <c r="F85" i="14"/>
  <c r="E85" i="14"/>
  <c r="G85" i="14" s="1"/>
  <c r="F84" i="14"/>
  <c r="F83" i="14"/>
  <c r="E83" i="14"/>
  <c r="G83" i="14"/>
  <c r="F82" i="14"/>
  <c r="J82" i="14" s="1"/>
  <c r="E82" i="14"/>
  <c r="G82" i="14"/>
  <c r="F81" i="14"/>
  <c r="E81" i="14"/>
  <c r="G81" i="14" s="1"/>
  <c r="F80" i="14"/>
  <c r="F79" i="14"/>
  <c r="F78" i="14"/>
  <c r="E78" i="14"/>
  <c r="G78" i="14"/>
  <c r="F77" i="14"/>
  <c r="E77" i="14"/>
  <c r="G77" i="14" s="1"/>
  <c r="F76" i="14"/>
  <c r="F75" i="14"/>
  <c r="E75" i="14"/>
  <c r="G75" i="14" s="1"/>
  <c r="F74" i="14"/>
  <c r="E74" i="14"/>
  <c r="G74" i="14"/>
  <c r="F73" i="14"/>
  <c r="E73" i="14"/>
  <c r="G73" i="14"/>
  <c r="F72" i="14"/>
  <c r="F64" i="14"/>
  <c r="E64" i="14"/>
  <c r="G64" i="14"/>
  <c r="F63" i="14"/>
  <c r="E63" i="14"/>
  <c r="G63" i="14" s="1"/>
  <c r="F62" i="14"/>
  <c r="E62" i="14"/>
  <c r="G62" i="14" s="1"/>
  <c r="F61" i="14"/>
  <c r="F60" i="14"/>
  <c r="F59" i="14"/>
  <c r="E59" i="14"/>
  <c r="G59" i="14" s="1"/>
  <c r="F58" i="14"/>
  <c r="E58" i="14"/>
  <c r="G58" i="14" s="1"/>
  <c r="F57" i="14"/>
  <c r="F56" i="14"/>
  <c r="E56" i="14"/>
  <c r="G56" i="14"/>
  <c r="F55" i="14"/>
  <c r="E55" i="14"/>
  <c r="G55" i="14"/>
  <c r="F54" i="14"/>
  <c r="E54" i="14"/>
  <c r="G54" i="14" s="1"/>
  <c r="F53" i="14"/>
  <c r="F52" i="14"/>
  <c r="F51" i="14"/>
  <c r="E51" i="14"/>
  <c r="G51" i="14"/>
  <c r="J51" i="14" s="1"/>
  <c r="F50" i="14"/>
  <c r="E50" i="14"/>
  <c r="G50" i="14"/>
  <c r="F49" i="14"/>
  <c r="F48" i="14"/>
  <c r="E48" i="14"/>
  <c r="G48" i="14" s="1"/>
  <c r="E47" i="14"/>
  <c r="G47" i="14"/>
  <c r="F47" i="14"/>
  <c r="J47" i="14" s="1"/>
  <c r="F46" i="14"/>
  <c r="E46" i="14"/>
  <c r="G46" i="14"/>
  <c r="F45" i="14"/>
  <c r="J45" i="14" s="1"/>
  <c r="F44" i="14"/>
  <c r="E44" i="14"/>
  <c r="G44" i="14" s="1"/>
  <c r="F43" i="14"/>
  <c r="E43" i="14"/>
  <c r="G43" i="14"/>
  <c r="F42" i="14"/>
  <c r="E42" i="14"/>
  <c r="G42" i="14"/>
  <c r="F41" i="14"/>
  <c r="F40" i="14"/>
  <c r="F39" i="14"/>
  <c r="J39" i="14" s="1"/>
  <c r="E39" i="14"/>
  <c r="G39" i="14"/>
  <c r="F38" i="14"/>
  <c r="E38" i="14"/>
  <c r="G38" i="14" s="1"/>
  <c r="F37" i="14"/>
  <c r="F36" i="14"/>
  <c r="E36" i="14"/>
  <c r="G36" i="14"/>
  <c r="F35" i="14"/>
  <c r="E35" i="14"/>
  <c r="G35" i="14"/>
  <c r="F34" i="14"/>
  <c r="E34" i="14"/>
  <c r="G34" i="14" s="1"/>
  <c r="F33" i="14"/>
  <c r="F32" i="14"/>
  <c r="E32" i="14"/>
  <c r="G32" i="14" s="1"/>
  <c r="F31" i="14"/>
  <c r="E31" i="14"/>
  <c r="G31" i="14"/>
  <c r="F30" i="14"/>
  <c r="E30" i="14"/>
  <c r="G30" i="14"/>
  <c r="F29" i="14"/>
  <c r="F28" i="14"/>
  <c r="F27" i="14"/>
  <c r="E27" i="14"/>
  <c r="G27" i="14"/>
  <c r="F26" i="14"/>
  <c r="E26" i="14"/>
  <c r="G26" i="14" s="1"/>
  <c r="F25" i="14"/>
  <c r="F24" i="14"/>
  <c r="F23" i="14"/>
  <c r="E23" i="14"/>
  <c r="G23" i="14"/>
  <c r="J23" i="14" s="1"/>
  <c r="F22" i="14"/>
  <c r="E22" i="14"/>
  <c r="G22" i="14"/>
  <c r="F21" i="14"/>
  <c r="F20" i="14"/>
  <c r="F19" i="14"/>
  <c r="E19" i="14"/>
  <c r="G19" i="14"/>
  <c r="F18" i="14"/>
  <c r="F17" i="14"/>
  <c r="F16" i="14"/>
  <c r="E16" i="14"/>
  <c r="G16" i="14" s="1"/>
  <c r="F15" i="14"/>
  <c r="E15" i="14"/>
  <c r="G15" i="14"/>
  <c r="J15" i="14" s="1"/>
  <c r="F14" i="14"/>
  <c r="E14" i="14"/>
  <c r="G14" i="14"/>
  <c r="F13" i="14"/>
  <c r="H168" i="11"/>
  <c r="F168" i="11"/>
  <c r="D168" i="11"/>
  <c r="E168" i="11" s="1"/>
  <c r="G168" i="11" s="1"/>
  <c r="H132" i="11"/>
  <c r="F132" i="11"/>
  <c r="D132" i="11"/>
  <c r="E132" i="11" s="1"/>
  <c r="G132" i="11" s="1"/>
  <c r="H124" i="11"/>
  <c r="F124" i="11"/>
  <c r="D124" i="11"/>
  <c r="E124" i="11"/>
  <c r="G124" i="11" s="1"/>
  <c r="J124" i="11" s="1"/>
  <c r="H123" i="11"/>
  <c r="F123" i="11"/>
  <c r="D123" i="11"/>
  <c r="E123" i="11" s="1"/>
  <c r="G123" i="11" s="1"/>
  <c r="H122" i="11"/>
  <c r="F122" i="11"/>
  <c r="D122" i="11"/>
  <c r="E122" i="11"/>
  <c r="G122" i="11" s="1"/>
  <c r="H121" i="11"/>
  <c r="I121" i="11" s="1"/>
  <c r="F121" i="11"/>
  <c r="D121" i="11"/>
  <c r="H120" i="11"/>
  <c r="F120" i="11"/>
  <c r="D120" i="11"/>
  <c r="E120" i="11" s="1"/>
  <c r="G120" i="11" s="1"/>
  <c r="H119" i="11"/>
  <c r="I119" i="11" s="1"/>
  <c r="F119" i="11"/>
  <c r="D119" i="11"/>
  <c r="E119" i="11" s="1"/>
  <c r="G119" i="11" s="1"/>
  <c r="H118" i="11"/>
  <c r="F118" i="11"/>
  <c r="D118" i="11"/>
  <c r="E118" i="11"/>
  <c r="G118" i="11" s="1"/>
  <c r="H117" i="11"/>
  <c r="F117" i="11"/>
  <c r="D117" i="11"/>
  <c r="E117" i="11" s="1"/>
  <c r="G117" i="11" s="1"/>
  <c r="H116" i="11"/>
  <c r="F116" i="11"/>
  <c r="D116" i="11"/>
  <c r="E116" i="11"/>
  <c r="G116" i="11" s="1"/>
  <c r="H115" i="11"/>
  <c r="F115" i="11"/>
  <c r="D115" i="11"/>
  <c r="E115" i="11" s="1"/>
  <c r="G115" i="11" s="1"/>
  <c r="H114" i="11"/>
  <c r="F114" i="11"/>
  <c r="D114" i="11"/>
  <c r="E114" i="11"/>
  <c r="G114" i="11"/>
  <c r="H113" i="11"/>
  <c r="I113" i="11" s="1"/>
  <c r="F113" i="11"/>
  <c r="D113" i="11"/>
  <c r="E113" i="11"/>
  <c r="G113" i="11"/>
  <c r="H112" i="11"/>
  <c r="F112" i="11"/>
  <c r="D112" i="11"/>
  <c r="E112" i="11"/>
  <c r="G112" i="11" s="1"/>
  <c r="H111" i="11"/>
  <c r="F111" i="11"/>
  <c r="D111" i="11"/>
  <c r="E111" i="11" s="1"/>
  <c r="G111" i="11" s="1"/>
  <c r="H110" i="11"/>
  <c r="F110" i="11"/>
  <c r="D110" i="11"/>
  <c r="E110" i="11"/>
  <c r="G110" i="11"/>
  <c r="H109" i="11"/>
  <c r="I109" i="11" s="1"/>
  <c r="F109" i="11"/>
  <c r="D109" i="11"/>
  <c r="H108" i="11"/>
  <c r="F108" i="11"/>
  <c r="J108" i="11" s="1"/>
  <c r="D108" i="11"/>
  <c r="E108" i="11"/>
  <c r="G108" i="11"/>
  <c r="H107" i="11"/>
  <c r="I107" i="11" s="1"/>
  <c r="F107" i="11"/>
  <c r="D107" i="11"/>
  <c r="E107" i="11"/>
  <c r="G107" i="11"/>
  <c r="H106" i="11"/>
  <c r="F106" i="11"/>
  <c r="D106" i="11"/>
  <c r="E106" i="11"/>
  <c r="G106" i="11" s="1"/>
  <c r="H105" i="11"/>
  <c r="F105" i="11"/>
  <c r="D105" i="11"/>
  <c r="E105" i="11" s="1"/>
  <c r="G105" i="11" s="1"/>
  <c r="H104" i="11"/>
  <c r="F104" i="11"/>
  <c r="D104" i="11"/>
  <c r="H103" i="11"/>
  <c r="F103" i="11"/>
  <c r="D103" i="11"/>
  <c r="E103" i="11" s="1"/>
  <c r="G103" i="11" s="1"/>
  <c r="H102" i="11"/>
  <c r="F102" i="11"/>
  <c r="D102" i="11"/>
  <c r="H101" i="11"/>
  <c r="D101" i="11"/>
  <c r="E101" i="11" s="1"/>
  <c r="G101" i="11" s="1"/>
  <c r="I101" i="11"/>
  <c r="F101" i="11"/>
  <c r="H100" i="11"/>
  <c r="I100" i="11" s="1"/>
  <c r="F100" i="11"/>
  <c r="D100" i="11"/>
  <c r="H99" i="11"/>
  <c r="F99" i="11"/>
  <c r="D99" i="11"/>
  <c r="E99" i="11" s="1"/>
  <c r="G99" i="11" s="1"/>
  <c r="H98" i="11"/>
  <c r="F98" i="11"/>
  <c r="D98" i="11"/>
  <c r="E98" i="11"/>
  <c r="G98" i="11"/>
  <c r="H97" i="11"/>
  <c r="F97" i="11"/>
  <c r="D97" i="11"/>
  <c r="E97" i="11"/>
  <c r="G97" i="11" s="1"/>
  <c r="H96" i="11"/>
  <c r="F96" i="11"/>
  <c r="D96" i="11"/>
  <c r="E96" i="11" s="1"/>
  <c r="G96" i="11" s="1"/>
  <c r="J96" i="11" s="1"/>
  <c r="H95" i="11"/>
  <c r="F95" i="11"/>
  <c r="D95" i="11"/>
  <c r="E95" i="11"/>
  <c r="G95" i="11" s="1"/>
  <c r="H94" i="11"/>
  <c r="F94" i="11"/>
  <c r="D94" i="11"/>
  <c r="E94" i="11" s="1"/>
  <c r="G94" i="11" s="1"/>
  <c r="H93" i="11"/>
  <c r="F93" i="11"/>
  <c r="D93" i="11"/>
  <c r="E93" i="11"/>
  <c r="G93" i="11"/>
  <c r="H92" i="11"/>
  <c r="I92" i="11" s="1"/>
  <c r="F92" i="11"/>
  <c r="D92" i="11"/>
  <c r="E92" i="11"/>
  <c r="G92" i="11"/>
  <c r="J92" i="11" s="1"/>
  <c r="H91" i="11"/>
  <c r="F91" i="11"/>
  <c r="D91" i="11"/>
  <c r="H90" i="11"/>
  <c r="I90" i="11" s="1"/>
  <c r="F90" i="11"/>
  <c r="D90" i="11"/>
  <c r="E90" i="11"/>
  <c r="G90" i="11"/>
  <c r="H89" i="11"/>
  <c r="F89" i="11"/>
  <c r="D89" i="11"/>
  <c r="H88" i="11"/>
  <c r="I88" i="11" s="1"/>
  <c r="F88" i="11"/>
  <c r="D88" i="11"/>
  <c r="E88" i="11"/>
  <c r="G88" i="11"/>
  <c r="H87" i="11"/>
  <c r="F87" i="11"/>
  <c r="D87" i="11"/>
  <c r="E87" i="11"/>
  <c r="G87" i="11" s="1"/>
  <c r="H86" i="11"/>
  <c r="F86" i="11"/>
  <c r="D86" i="11"/>
  <c r="E86" i="11" s="1"/>
  <c r="G86" i="11" s="1"/>
  <c r="H85" i="11"/>
  <c r="F85" i="11"/>
  <c r="D85" i="11"/>
  <c r="H84" i="11"/>
  <c r="F84" i="11"/>
  <c r="D84" i="11"/>
  <c r="E84" i="11" s="1"/>
  <c r="G84" i="11" s="1"/>
  <c r="H83" i="11"/>
  <c r="F83" i="11"/>
  <c r="D83" i="11"/>
  <c r="E83" i="11"/>
  <c r="G83" i="11" s="1"/>
  <c r="H82" i="11"/>
  <c r="F82" i="11"/>
  <c r="D82" i="11"/>
  <c r="E82" i="11" s="1"/>
  <c r="G82" i="11" s="1"/>
  <c r="H81" i="11"/>
  <c r="I81" i="11" s="1"/>
  <c r="F81" i="11"/>
  <c r="J81" i="11" s="1"/>
  <c r="D81" i="11"/>
  <c r="E81" i="11"/>
  <c r="G81" i="11"/>
  <c r="H80" i="11"/>
  <c r="I80" i="11" s="1"/>
  <c r="F80" i="11"/>
  <c r="D80" i="11"/>
  <c r="E80" i="11"/>
  <c r="G80" i="11"/>
  <c r="J80" i="11" s="1"/>
  <c r="H79" i="11"/>
  <c r="F79" i="11"/>
  <c r="D79" i="11"/>
  <c r="I79" i="11" s="1"/>
  <c r="E79" i="11"/>
  <c r="G79" i="11" s="1"/>
  <c r="H78" i="11"/>
  <c r="F78" i="11"/>
  <c r="D78" i="11"/>
  <c r="E78" i="11" s="1"/>
  <c r="G78" i="11" s="1"/>
  <c r="H77" i="11"/>
  <c r="F77" i="11"/>
  <c r="D77" i="11"/>
  <c r="E77" i="11"/>
  <c r="G77" i="11"/>
  <c r="H76" i="11"/>
  <c r="I76" i="11" s="1"/>
  <c r="F76" i="11"/>
  <c r="D76" i="11"/>
  <c r="H75" i="11"/>
  <c r="F75" i="11"/>
  <c r="D75" i="11"/>
  <c r="H74" i="11"/>
  <c r="F74" i="11"/>
  <c r="D74" i="11"/>
  <c r="E74" i="11" s="1"/>
  <c r="G74" i="11" s="1"/>
  <c r="H73" i="11"/>
  <c r="I73" i="11" s="1"/>
  <c r="F73" i="11"/>
  <c r="D73" i="11"/>
  <c r="E73" i="11"/>
  <c r="G73" i="11"/>
  <c r="H65" i="11"/>
  <c r="F65" i="11"/>
  <c r="D65" i="11"/>
  <c r="H64" i="11"/>
  <c r="F64" i="11"/>
  <c r="D64" i="11"/>
  <c r="E64" i="11" s="1"/>
  <c r="G64" i="11" s="1"/>
  <c r="J64" i="11" s="1"/>
  <c r="H63" i="11"/>
  <c r="F63" i="11"/>
  <c r="D63" i="11"/>
  <c r="E63" i="11" s="1"/>
  <c r="G63" i="11" s="1"/>
  <c r="H62" i="11"/>
  <c r="F62" i="11"/>
  <c r="D62" i="11"/>
  <c r="E62" i="11"/>
  <c r="G62" i="11" s="1"/>
  <c r="H61" i="11"/>
  <c r="F61" i="11"/>
  <c r="D61" i="11"/>
  <c r="E61" i="11"/>
  <c r="G61" i="11" s="1"/>
  <c r="H60" i="11"/>
  <c r="F60" i="11"/>
  <c r="D60" i="11"/>
  <c r="I60" i="11" s="1"/>
  <c r="H59" i="11"/>
  <c r="F59" i="11"/>
  <c r="D59" i="11"/>
  <c r="E59" i="11" s="1"/>
  <c r="G59" i="11" s="1"/>
  <c r="H58" i="11"/>
  <c r="F58" i="11"/>
  <c r="D58" i="11"/>
  <c r="E58" i="11"/>
  <c r="H57" i="11"/>
  <c r="F57" i="11"/>
  <c r="D57" i="11"/>
  <c r="E57" i="11"/>
  <c r="G57" i="11" s="1"/>
  <c r="H56" i="11"/>
  <c r="F56" i="11"/>
  <c r="D56" i="11"/>
  <c r="E56" i="11" s="1"/>
  <c r="G56" i="11" s="1"/>
  <c r="H55" i="11"/>
  <c r="F55" i="11"/>
  <c r="D55" i="11"/>
  <c r="E55" i="11" s="1"/>
  <c r="G55" i="11" s="1"/>
  <c r="H54" i="11"/>
  <c r="F54" i="11"/>
  <c r="D54" i="11"/>
  <c r="E54" i="11" s="1"/>
  <c r="G54" i="11" s="1"/>
  <c r="H53" i="11"/>
  <c r="F53" i="11"/>
  <c r="D53" i="11"/>
  <c r="I53" i="11" s="1"/>
  <c r="H52" i="11"/>
  <c r="F52" i="11"/>
  <c r="D52" i="11"/>
  <c r="E52" i="11" s="1"/>
  <c r="G52" i="11" s="1"/>
  <c r="H51" i="11"/>
  <c r="F51" i="11"/>
  <c r="D51" i="11"/>
  <c r="H50" i="11"/>
  <c r="F50" i="11"/>
  <c r="D50" i="11"/>
  <c r="E50" i="11" s="1"/>
  <c r="G50" i="11" s="1"/>
  <c r="H49" i="11"/>
  <c r="F49" i="11"/>
  <c r="D49" i="11"/>
  <c r="E49" i="11"/>
  <c r="G49" i="11" s="1"/>
  <c r="H48" i="11"/>
  <c r="F48" i="11"/>
  <c r="D48" i="11"/>
  <c r="H47" i="11"/>
  <c r="I47" i="11" s="1"/>
  <c r="F47" i="11"/>
  <c r="D47" i="11"/>
  <c r="E47" i="11" s="1"/>
  <c r="G47" i="11" s="1"/>
  <c r="J47" i="11" s="1"/>
  <c r="H46" i="11"/>
  <c r="F46" i="11"/>
  <c r="D46" i="11"/>
  <c r="E46" i="11" s="1"/>
  <c r="G46" i="11" s="1"/>
  <c r="H45" i="11"/>
  <c r="F45" i="11"/>
  <c r="D45" i="11"/>
  <c r="E45" i="11" s="1"/>
  <c r="G45" i="11" s="1"/>
  <c r="H44" i="11"/>
  <c r="F44" i="11"/>
  <c r="D44" i="11"/>
  <c r="E44" i="11" s="1"/>
  <c r="G44" i="11" s="1"/>
  <c r="H43" i="11"/>
  <c r="F43" i="11"/>
  <c r="D43" i="11"/>
  <c r="H42" i="11"/>
  <c r="F42" i="11"/>
  <c r="D42" i="11"/>
  <c r="E42" i="11" s="1"/>
  <c r="G42" i="11" s="1"/>
  <c r="H41" i="11"/>
  <c r="F41" i="11"/>
  <c r="D41" i="11"/>
  <c r="E41" i="11"/>
  <c r="G41" i="11" s="1"/>
  <c r="H40" i="11"/>
  <c r="F40" i="11"/>
  <c r="D40" i="11"/>
  <c r="E40" i="11" s="1"/>
  <c r="G40" i="11" s="1"/>
  <c r="H39" i="11"/>
  <c r="F39" i="11"/>
  <c r="D39" i="11"/>
  <c r="E39" i="11" s="1"/>
  <c r="G39" i="11" s="1"/>
  <c r="H38" i="11"/>
  <c r="F38" i="11"/>
  <c r="D38" i="11"/>
  <c r="E38" i="11" s="1"/>
  <c r="G38" i="11" s="1"/>
  <c r="H37" i="11"/>
  <c r="F37" i="11"/>
  <c r="D37" i="11"/>
  <c r="E37" i="11" s="1"/>
  <c r="G37" i="11" s="1"/>
  <c r="H36" i="11"/>
  <c r="F36" i="11"/>
  <c r="D36" i="11"/>
  <c r="E36" i="11" s="1"/>
  <c r="G36" i="11" s="1"/>
  <c r="H35" i="11"/>
  <c r="F35" i="11"/>
  <c r="D35" i="11"/>
  <c r="E35" i="11"/>
  <c r="G35" i="11" s="1"/>
  <c r="H34" i="11"/>
  <c r="F34" i="11"/>
  <c r="D34" i="11"/>
  <c r="E34" i="11" s="1"/>
  <c r="G34" i="11" s="1"/>
  <c r="H33" i="11"/>
  <c r="F33" i="11"/>
  <c r="D33" i="11"/>
  <c r="H32" i="11"/>
  <c r="F32" i="11"/>
  <c r="D32" i="11"/>
  <c r="E32" i="11" s="1"/>
  <c r="G32" i="11" s="1"/>
  <c r="H31" i="11"/>
  <c r="F31" i="11"/>
  <c r="D31" i="11"/>
  <c r="E31" i="11" s="1"/>
  <c r="G31" i="11" s="1"/>
  <c r="H30" i="11"/>
  <c r="F30" i="11"/>
  <c r="D30" i="11"/>
  <c r="E30" i="11" s="1"/>
  <c r="G30" i="11" s="1"/>
  <c r="H29" i="11"/>
  <c r="F29" i="11"/>
  <c r="D29" i="11"/>
  <c r="E29" i="11"/>
  <c r="G29" i="11" s="1"/>
  <c r="H28" i="11"/>
  <c r="F28" i="11"/>
  <c r="D28" i="11"/>
  <c r="H27" i="11"/>
  <c r="F27" i="11"/>
  <c r="D27" i="11"/>
  <c r="E27" i="11" s="1"/>
  <c r="G27" i="11" s="1"/>
  <c r="H26" i="11"/>
  <c r="F26" i="11"/>
  <c r="D26" i="11"/>
  <c r="I26" i="11" s="1"/>
  <c r="H25" i="11"/>
  <c r="F25" i="11"/>
  <c r="D25" i="11"/>
  <c r="I25" i="11" s="1"/>
  <c r="H24" i="11"/>
  <c r="F24" i="11"/>
  <c r="D24" i="11"/>
  <c r="E24" i="11" s="1"/>
  <c r="G24" i="11" s="1"/>
  <c r="H23" i="11"/>
  <c r="F23" i="11"/>
  <c r="D23" i="11"/>
  <c r="E23" i="11"/>
  <c r="G23" i="11" s="1"/>
  <c r="H22" i="11"/>
  <c r="F22" i="11"/>
  <c r="D22" i="11"/>
  <c r="E22" i="11" s="1"/>
  <c r="G22" i="11" s="1"/>
  <c r="H21" i="11"/>
  <c r="F21" i="11"/>
  <c r="D21" i="11"/>
  <c r="I21" i="11" s="1"/>
  <c r="H20" i="11"/>
  <c r="F20" i="11"/>
  <c r="D20" i="11"/>
  <c r="E20" i="11"/>
  <c r="G20" i="11" s="1"/>
  <c r="H19" i="11"/>
  <c r="F19" i="11"/>
  <c r="D19" i="11"/>
  <c r="E19" i="11" s="1"/>
  <c r="G19" i="11" s="1"/>
  <c r="H18" i="11"/>
  <c r="F18" i="11"/>
  <c r="D18" i="11"/>
  <c r="E18" i="11" s="1"/>
  <c r="G18" i="11" s="1"/>
  <c r="H17" i="11"/>
  <c r="I17" i="11" s="1"/>
  <c r="F17" i="11"/>
  <c r="D17" i="11"/>
  <c r="H16" i="11"/>
  <c r="F16" i="11"/>
  <c r="D16" i="11"/>
  <c r="E16" i="11" s="1"/>
  <c r="G16" i="11" s="1"/>
  <c r="H15" i="11"/>
  <c r="F15" i="11"/>
  <c r="D15" i="11"/>
  <c r="E15" i="11" s="1"/>
  <c r="G15" i="11" s="1"/>
  <c r="H14" i="11"/>
  <c r="F14" i="11"/>
  <c r="D14" i="11"/>
  <c r="E14" i="11" s="1"/>
  <c r="G14" i="11" s="1"/>
  <c r="E90" i="14"/>
  <c r="G90" i="14"/>
  <c r="I112" i="14"/>
  <c r="G58" i="11"/>
  <c r="I114" i="14"/>
  <c r="E40" i="14"/>
  <c r="G40" i="14" s="1"/>
  <c r="E109" i="11"/>
  <c r="G109" i="11"/>
  <c r="J109" i="11"/>
  <c r="E65" i="11"/>
  <c r="G65" i="11" s="1"/>
  <c r="D166" i="14"/>
  <c r="F9" i="12"/>
  <c r="I9" i="12"/>
  <c r="B4" i="14"/>
  <c r="I16" i="12"/>
  <c r="I15" i="12"/>
  <c r="I14" i="12"/>
  <c r="I13" i="12"/>
  <c r="I12" i="12"/>
  <c r="I11" i="12"/>
  <c r="I10" i="12"/>
  <c r="F16" i="12"/>
  <c r="F15" i="12"/>
  <c r="F14" i="12"/>
  <c r="F13" i="12"/>
  <c r="F12" i="12"/>
  <c r="F11" i="12"/>
  <c r="F10" i="12"/>
  <c r="I16" i="14"/>
  <c r="I35" i="14"/>
  <c r="I80" i="14"/>
  <c r="I95" i="14"/>
  <c r="I103" i="14"/>
  <c r="I111" i="14"/>
  <c r="I119" i="14"/>
  <c r="I112" i="11"/>
  <c r="I120" i="11"/>
  <c r="I78" i="14"/>
  <c r="I83" i="14"/>
  <c r="I91" i="14"/>
  <c r="I123" i="14"/>
  <c r="I98" i="14"/>
  <c r="I85" i="14"/>
  <c r="I38" i="14"/>
  <c r="I62" i="14"/>
  <c r="I41" i="14"/>
  <c r="I64" i="14"/>
  <c r="I43" i="14"/>
  <c r="I183" i="14"/>
  <c r="I18" i="14"/>
  <c r="I192" i="11"/>
  <c r="I23" i="14"/>
  <c r="I31" i="14"/>
  <c r="I87" i="11"/>
  <c r="I75" i="11"/>
  <c r="I145" i="14"/>
  <c r="I101" i="14"/>
  <c r="I104" i="14"/>
  <c r="I99" i="14"/>
  <c r="I74" i="14"/>
  <c r="I82" i="14"/>
  <c r="I24" i="14"/>
  <c r="I32" i="14"/>
  <c r="I34" i="14"/>
  <c r="E18" i="14"/>
  <c r="G18" i="14"/>
  <c r="J18" i="14" s="1"/>
  <c r="I30" i="14"/>
  <c r="I48" i="14"/>
  <c r="I56" i="14"/>
  <c r="I106" i="11"/>
  <c r="I72" i="14"/>
  <c r="I51" i="14"/>
  <c r="I83" i="11"/>
  <c r="I117" i="14"/>
  <c r="I105" i="14"/>
  <c r="I121" i="14"/>
  <c r="I59" i="14"/>
  <c r="I26" i="14"/>
  <c r="I36" i="14"/>
  <c r="I44" i="14"/>
  <c r="I90" i="14"/>
  <c r="I106" i="14"/>
  <c r="I146" i="14"/>
  <c r="I192" i="14"/>
  <c r="I181" i="14"/>
  <c r="I39" i="14"/>
  <c r="I55" i="14"/>
  <c r="I63" i="14"/>
  <c r="I109" i="14"/>
  <c r="I122" i="14"/>
  <c r="I159" i="14"/>
  <c r="I75" i="14"/>
  <c r="E75" i="11"/>
  <c r="G75" i="11"/>
  <c r="I54" i="14"/>
  <c r="I76" i="14"/>
  <c r="I94" i="14"/>
  <c r="I110" i="14"/>
  <c r="I118" i="14"/>
  <c r="J192" i="14"/>
  <c r="J184" i="14"/>
  <c r="I63" i="11"/>
  <c r="I110" i="11"/>
  <c r="I118" i="11"/>
  <c r="I98" i="11"/>
  <c r="I116" i="11"/>
  <c r="I108" i="11"/>
  <c r="I15" i="11"/>
  <c r="I196" i="11"/>
  <c r="I105" i="11"/>
  <c r="I49" i="11"/>
  <c r="I185" i="11"/>
  <c r="I65" i="11"/>
  <c r="I36" i="11"/>
  <c r="I133" i="11"/>
  <c r="I99" i="11"/>
  <c r="I95" i="11"/>
  <c r="I124" i="11"/>
  <c r="E183" i="14"/>
  <c r="G183" i="14"/>
  <c r="J183" i="14"/>
  <c r="I151" i="14"/>
  <c r="I149" i="14"/>
  <c r="I144" i="14"/>
  <c r="I81" i="14"/>
  <c r="E110" i="14"/>
  <c r="G110" i="14" s="1"/>
  <c r="J110" i="14" s="1"/>
  <c r="E94" i="14"/>
  <c r="G94" i="14"/>
  <c r="J94" i="14"/>
  <c r="E118" i="14"/>
  <c r="G118" i="14"/>
  <c r="J107" i="14"/>
  <c r="I73" i="14"/>
  <c r="I86" i="14"/>
  <c r="I97" i="14"/>
  <c r="E24" i="14"/>
  <c r="G24" i="14" s="1"/>
  <c r="I50" i="14"/>
  <c r="I42" i="14"/>
  <c r="I47" i="14"/>
  <c r="I188" i="11"/>
  <c r="J185" i="11"/>
  <c r="I189" i="11"/>
  <c r="J184" i="11"/>
  <c r="I149" i="11"/>
  <c r="I152" i="11"/>
  <c r="I150" i="11"/>
  <c r="I45" i="14"/>
  <c r="I22" i="14"/>
  <c r="I46" i="14"/>
  <c r="I14" i="14"/>
  <c r="I27" i="14"/>
  <c r="I107" i="14"/>
  <c r="I89" i="14"/>
  <c r="I77" i="14"/>
  <c r="I87" i="14"/>
  <c r="I102" i="14"/>
  <c r="J150" i="14"/>
  <c r="J152" i="14"/>
  <c r="I154" i="14"/>
  <c r="I141" i="14"/>
  <c r="I157" i="14"/>
  <c r="I140" i="14"/>
  <c r="I133" i="14"/>
  <c r="I188" i="14"/>
  <c r="J185" i="14"/>
  <c r="I184" i="14"/>
  <c r="I173" i="14"/>
  <c r="I191" i="14"/>
  <c r="I171" i="14"/>
  <c r="I168" i="11"/>
  <c r="I187" i="11"/>
  <c r="I184" i="11"/>
  <c r="I177" i="11"/>
  <c r="I194" i="11"/>
  <c r="E196" i="11"/>
  <c r="G196" i="11"/>
  <c r="I181" i="11"/>
  <c r="I160" i="11"/>
  <c r="I154" i="11"/>
  <c r="I158" i="11"/>
  <c r="I153" i="11"/>
  <c r="I137" i="11"/>
  <c r="I93" i="11"/>
  <c r="I114" i="11"/>
  <c r="I97" i="11"/>
  <c r="I41" i="11"/>
  <c r="E76" i="11"/>
  <c r="G76" i="11"/>
  <c r="I122" i="11"/>
  <c r="E100" i="11"/>
  <c r="G100" i="11"/>
  <c r="E52" i="14"/>
  <c r="G52" i="14"/>
  <c r="I52" i="14"/>
  <c r="E60" i="14"/>
  <c r="G60" i="14"/>
  <c r="I60" i="14"/>
  <c r="I14" i="11"/>
  <c r="I23" i="11"/>
  <c r="E91" i="11"/>
  <c r="G91" i="11" s="1"/>
  <c r="I91" i="11"/>
  <c r="E20" i="14"/>
  <c r="G20" i="14" s="1"/>
  <c r="I20" i="14"/>
  <c r="I93" i="14"/>
  <c r="E93" i="14"/>
  <c r="G93" i="14" s="1"/>
  <c r="I51" i="11"/>
  <c r="E89" i="11"/>
  <c r="G89" i="11"/>
  <c r="J89" i="11"/>
  <c r="I89" i="11"/>
  <c r="I117" i="11"/>
  <c r="I13" i="14"/>
  <c r="I40" i="14"/>
  <c r="J148" i="11"/>
  <c r="I155" i="14"/>
  <c r="I58" i="14"/>
  <c r="E160" i="11"/>
  <c r="G160" i="11"/>
  <c r="I156" i="11"/>
  <c r="E154" i="11"/>
  <c r="G154" i="11"/>
  <c r="J154" i="11" s="1"/>
  <c r="I134" i="11"/>
  <c r="J193" i="11"/>
  <c r="I179" i="11"/>
  <c r="I156" i="14"/>
  <c r="I153" i="14"/>
  <c r="E151" i="14"/>
  <c r="G151" i="14"/>
  <c r="J151" i="14"/>
  <c r="I147" i="14"/>
  <c r="E145" i="14"/>
  <c r="G145" i="14"/>
  <c r="J190" i="14"/>
  <c r="E188" i="14"/>
  <c r="G188" i="14"/>
  <c r="J188" i="14" s="1"/>
  <c r="I186" i="14"/>
  <c r="I169" i="14"/>
  <c r="I57" i="11"/>
  <c r="I115" i="14"/>
  <c r="I19" i="14"/>
  <c r="I157" i="11"/>
  <c r="E152" i="11"/>
  <c r="G152" i="11"/>
  <c r="J152" i="11"/>
  <c r="I148" i="11"/>
  <c r="I190" i="11"/>
  <c r="I171" i="11"/>
  <c r="I152" i="14"/>
  <c r="I148" i="14"/>
  <c r="I189" i="14"/>
  <c r="I177" i="14"/>
  <c r="I137" i="14"/>
  <c r="I195" i="14"/>
  <c r="I155" i="11"/>
  <c r="I145" i="11"/>
  <c r="I138" i="11"/>
  <c r="E194" i="11"/>
  <c r="G194" i="11"/>
  <c r="J194" i="11"/>
  <c r="E188" i="11"/>
  <c r="G188" i="11"/>
  <c r="J188" i="11" s="1"/>
  <c r="I174" i="11"/>
  <c r="I136" i="14"/>
  <c r="I193" i="14"/>
  <c r="J187" i="14"/>
  <c r="I24" i="11"/>
  <c r="I15" i="14"/>
  <c r="J89" i="14"/>
  <c r="J153" i="11"/>
  <c r="J151" i="11"/>
  <c r="I139" i="11"/>
  <c r="I193" i="11"/>
  <c r="I186" i="11"/>
  <c r="E172" i="11"/>
  <c r="G172" i="11"/>
  <c r="I194" i="14"/>
  <c r="I187" i="14"/>
  <c r="I195" i="11"/>
  <c r="I178" i="11"/>
  <c r="E155" i="14"/>
  <c r="G155" i="14"/>
  <c r="J155" i="14" s="1"/>
  <c r="I185" i="14"/>
  <c r="E28" i="14"/>
  <c r="G28" i="14"/>
  <c r="J28" i="14" s="1"/>
  <c r="I28" i="14"/>
  <c r="E17" i="11"/>
  <c r="G17" i="11"/>
  <c r="E43" i="11"/>
  <c r="G43" i="11"/>
  <c r="E85" i="11"/>
  <c r="G85" i="11"/>
  <c r="I85" i="11"/>
  <c r="E113" i="14"/>
  <c r="G113" i="14"/>
  <c r="J113" i="14" s="1"/>
  <c r="I113" i="14"/>
  <c r="E102" i="11"/>
  <c r="G102" i="11" s="1"/>
  <c r="I102" i="11"/>
  <c r="E104" i="11"/>
  <c r="G104" i="11"/>
  <c r="I104" i="11"/>
  <c r="E79" i="14"/>
  <c r="G79" i="14"/>
  <c r="J79" i="14" s="1"/>
  <c r="I79" i="14"/>
  <c r="J156" i="14"/>
  <c r="E51" i="11"/>
  <c r="G51" i="11" s="1"/>
  <c r="E121" i="11"/>
  <c r="G121" i="11" s="1"/>
  <c r="J157" i="11"/>
  <c r="I77" i="11"/>
  <c r="J189" i="11"/>
  <c r="I159" i="11"/>
  <c r="E155" i="11"/>
  <c r="G155" i="11"/>
  <c r="J155" i="11"/>
  <c r="I151" i="11"/>
  <c r="E195" i="11"/>
  <c r="G195" i="11"/>
  <c r="J195" i="11"/>
  <c r="I191" i="11"/>
  <c r="E187" i="11"/>
  <c r="G187" i="11"/>
  <c r="J187" i="11"/>
  <c r="I183" i="11"/>
  <c r="E179" i="11"/>
  <c r="G179" i="11" s="1"/>
  <c r="E171" i="11"/>
  <c r="G171" i="11" s="1"/>
  <c r="I158" i="14"/>
  <c r="E154" i="14"/>
  <c r="G154" i="14"/>
  <c r="J154" i="14"/>
  <c r="I150" i="14"/>
  <c r="I142" i="14"/>
  <c r="E138" i="14"/>
  <c r="G138" i="14" s="1"/>
  <c r="I134" i="14"/>
  <c r="E194" i="14"/>
  <c r="G194" i="14"/>
  <c r="J194" i="14"/>
  <c r="I190" i="14"/>
  <c r="E186" i="14"/>
  <c r="G186" i="14"/>
  <c r="J186" i="14"/>
  <c r="I182" i="14"/>
  <c r="E25" i="16"/>
  <c r="B25" i="16"/>
  <c r="E12" i="16"/>
  <c r="B12" i="16"/>
  <c r="I167" i="18" l="1"/>
  <c r="I179" i="18"/>
  <c r="I175" i="18"/>
  <c r="I171" i="18"/>
  <c r="E174" i="18"/>
  <c r="G174" i="18" s="1"/>
  <c r="J174" i="18" s="1"/>
  <c r="E178" i="18"/>
  <c r="G178" i="18" s="1"/>
  <c r="J178" i="18" s="1"/>
  <c r="I135" i="18"/>
  <c r="E143" i="18"/>
  <c r="G143" i="18" s="1"/>
  <c r="J143" i="18" s="1"/>
  <c r="I139" i="18"/>
  <c r="I134" i="18"/>
  <c r="I142" i="18"/>
  <c r="I138" i="18"/>
  <c r="I180" i="14"/>
  <c r="I172" i="14"/>
  <c r="J176" i="14"/>
  <c r="J169" i="14"/>
  <c r="J138" i="14"/>
  <c r="E132" i="14"/>
  <c r="G132" i="14" s="1"/>
  <c r="J137" i="14"/>
  <c r="E143" i="14"/>
  <c r="G143" i="14" s="1"/>
  <c r="J143" i="14" s="1"/>
  <c r="I182" i="11"/>
  <c r="J175" i="11"/>
  <c r="J174" i="11"/>
  <c r="I173" i="11"/>
  <c r="E147" i="11"/>
  <c r="G147" i="11" s="1"/>
  <c r="J147" i="11" s="1"/>
  <c r="I146" i="11"/>
  <c r="I144" i="11"/>
  <c r="J136" i="11"/>
  <c r="I132" i="11"/>
  <c r="E141" i="11"/>
  <c r="G141" i="11" s="1"/>
  <c r="J141" i="11" s="1"/>
  <c r="J171" i="18"/>
  <c r="J179" i="18"/>
  <c r="J181" i="18"/>
  <c r="J168" i="18"/>
  <c r="J167" i="18"/>
  <c r="J175" i="18"/>
  <c r="E138" i="18"/>
  <c r="G138" i="18" s="1"/>
  <c r="J138" i="18" s="1"/>
  <c r="J146" i="18"/>
  <c r="E142" i="18"/>
  <c r="G142" i="18" s="1"/>
  <c r="J142" i="18" s="1"/>
  <c r="J137" i="18"/>
  <c r="J141" i="18"/>
  <c r="J89" i="18"/>
  <c r="J97" i="18"/>
  <c r="J77" i="18"/>
  <c r="J81" i="18"/>
  <c r="J85" i="18"/>
  <c r="J95" i="18"/>
  <c r="J105" i="18"/>
  <c r="J109" i="18"/>
  <c r="J112" i="18"/>
  <c r="J116" i="18"/>
  <c r="J119" i="18"/>
  <c r="J93" i="18"/>
  <c r="E49" i="18"/>
  <c r="G49" i="18" s="1"/>
  <c r="J49" i="18" s="1"/>
  <c r="I53" i="18"/>
  <c r="I37" i="18"/>
  <c r="E21" i="18"/>
  <c r="G21" i="18" s="1"/>
  <c r="J21" i="18" s="1"/>
  <c r="I61" i="18"/>
  <c r="E13" i="18"/>
  <c r="G13" i="18" s="1"/>
  <c r="J13" i="18" s="1"/>
  <c r="E33" i="18"/>
  <c r="G33" i="18" s="1"/>
  <c r="J14" i="18"/>
  <c r="J20" i="18"/>
  <c r="J22" i="18"/>
  <c r="J37" i="18"/>
  <c r="J41" i="18"/>
  <c r="J59" i="18"/>
  <c r="I139" i="14"/>
  <c r="J133" i="14"/>
  <c r="J145" i="14"/>
  <c r="J168" i="14"/>
  <c r="J182" i="14"/>
  <c r="J178" i="14"/>
  <c r="J177" i="14"/>
  <c r="J173" i="14"/>
  <c r="E179" i="14"/>
  <c r="G179" i="14" s="1"/>
  <c r="J179" i="14" s="1"/>
  <c r="I178" i="14"/>
  <c r="E174" i="14"/>
  <c r="G174" i="14" s="1"/>
  <c r="I175" i="14"/>
  <c r="E170" i="14"/>
  <c r="G170" i="14" s="1"/>
  <c r="J170" i="14" s="1"/>
  <c r="I167" i="14"/>
  <c r="I131" i="14"/>
  <c r="E135" i="14"/>
  <c r="G135" i="14" s="1"/>
  <c r="J135" i="14" s="1"/>
  <c r="I100" i="14"/>
  <c r="I108" i="14"/>
  <c r="J90" i="14"/>
  <c r="E84" i="14"/>
  <c r="G84" i="14" s="1"/>
  <c r="J84" i="14" s="1"/>
  <c r="E92" i="14"/>
  <c r="G92" i="14" s="1"/>
  <c r="J92" i="14" s="1"/>
  <c r="E96" i="14"/>
  <c r="G96" i="14" s="1"/>
  <c r="E116" i="14"/>
  <c r="G116" i="14" s="1"/>
  <c r="J116" i="14" s="1"/>
  <c r="E88" i="14"/>
  <c r="G88" i="14" s="1"/>
  <c r="J88" i="14" s="1"/>
  <c r="I120" i="14"/>
  <c r="J38" i="14"/>
  <c r="E25" i="14"/>
  <c r="G25" i="14" s="1"/>
  <c r="E37" i="14"/>
  <c r="G37" i="14" s="1"/>
  <c r="J37" i="14" s="1"/>
  <c r="J40" i="14"/>
  <c r="E53" i="14"/>
  <c r="G53" i="14" s="1"/>
  <c r="E57" i="14"/>
  <c r="G57" i="14" s="1"/>
  <c r="I33" i="14"/>
  <c r="E61" i="14"/>
  <c r="G61" i="14" s="1"/>
  <c r="J61" i="14" s="1"/>
  <c r="I17" i="14"/>
  <c r="I49" i="14"/>
  <c r="I29" i="14"/>
  <c r="I21" i="14"/>
  <c r="J179" i="11"/>
  <c r="J168" i="11"/>
  <c r="E170" i="11"/>
  <c r="G170" i="11" s="1"/>
  <c r="J170" i="11" s="1"/>
  <c r="I176" i="11"/>
  <c r="I136" i="11"/>
  <c r="I142" i="11"/>
  <c r="J132" i="11"/>
  <c r="J122" i="11"/>
  <c r="J75" i="11"/>
  <c r="J102" i="11"/>
  <c r="I94" i="11"/>
  <c r="I86" i="11"/>
  <c r="I74" i="11"/>
  <c r="I103" i="11"/>
  <c r="J85" i="11"/>
  <c r="J120" i="11"/>
  <c r="I96" i="11"/>
  <c r="I84" i="11"/>
  <c r="I78" i="11"/>
  <c r="I82" i="11"/>
  <c r="I111" i="11"/>
  <c r="I115" i="11"/>
  <c r="I123" i="11"/>
  <c r="J88" i="11"/>
  <c r="J90" i="11"/>
  <c r="J98" i="11"/>
  <c r="J107" i="11"/>
  <c r="J113" i="11"/>
  <c r="J119" i="11"/>
  <c r="I62" i="11"/>
  <c r="I39" i="11"/>
  <c r="E21" i="11"/>
  <c r="G21" i="11" s="1"/>
  <c r="I35" i="11"/>
  <c r="J38" i="11"/>
  <c r="I54" i="11"/>
  <c r="I55" i="11"/>
  <c r="I33" i="11"/>
  <c r="I19" i="11"/>
  <c r="I45" i="11"/>
  <c r="E25" i="11"/>
  <c r="G25" i="11" s="1"/>
  <c r="I44" i="11"/>
  <c r="I52" i="11"/>
  <c r="J43" i="11"/>
  <c r="I20" i="11"/>
  <c r="I37" i="11"/>
  <c r="I40" i="11"/>
  <c r="I42" i="11"/>
  <c r="I56" i="11"/>
  <c r="J63" i="11"/>
  <c r="I46" i="11"/>
  <c r="E26" i="11"/>
  <c r="G26" i="11" s="1"/>
  <c r="I30" i="11"/>
  <c r="I27" i="11"/>
  <c r="J16" i="11"/>
  <c r="J17" i="11"/>
  <c r="I28" i="11"/>
  <c r="I29" i="11"/>
  <c r="I31" i="11"/>
  <c r="E33" i="11"/>
  <c r="G33" i="11" s="1"/>
  <c r="J33" i="11" s="1"/>
  <c r="I34" i="11"/>
  <c r="I43" i="11"/>
  <c r="I48" i="11"/>
  <c r="E53" i="11"/>
  <c r="G53" i="11" s="1"/>
  <c r="I58" i="11"/>
  <c r="E60" i="11"/>
  <c r="G60" i="11" s="1"/>
  <c r="J60" i="11" s="1"/>
  <c r="I61" i="11"/>
  <c r="I50" i="11"/>
  <c r="E28" i="11"/>
  <c r="G28" i="11" s="1"/>
  <c r="J28" i="11" s="1"/>
  <c r="J24" i="11"/>
  <c r="J54" i="11"/>
  <c r="J59" i="11"/>
  <c r="J65" i="11"/>
  <c r="E48" i="11"/>
  <c r="G48" i="11" s="1"/>
  <c r="J48" i="11" s="1"/>
  <c r="J39" i="11"/>
  <c r="J55" i="11"/>
  <c r="I38" i="11"/>
  <c r="J18" i="11"/>
  <c r="J22" i="11"/>
  <c r="J32" i="11"/>
  <c r="J36" i="11"/>
  <c r="J46" i="11"/>
  <c r="J52" i="11"/>
  <c r="I32" i="11"/>
  <c r="I64" i="11"/>
  <c r="J19" i="11"/>
  <c r="J25" i="11"/>
  <c r="I16" i="11"/>
  <c r="I18" i="11"/>
  <c r="I59" i="11"/>
  <c r="I22" i="11"/>
  <c r="J104" i="11"/>
  <c r="J29" i="11"/>
  <c r="J42" i="11"/>
  <c r="J53" i="11"/>
  <c r="J73" i="11"/>
  <c r="J77" i="11"/>
  <c r="J93" i="11"/>
  <c r="J99" i="11"/>
  <c r="J101" i="11"/>
  <c r="J110" i="11"/>
  <c r="J114" i="11"/>
  <c r="J76" i="11"/>
  <c r="J121" i="11"/>
  <c r="J100" i="11"/>
  <c r="J23" i="11"/>
  <c r="J27" i="11"/>
  <c r="J49" i="11"/>
  <c r="J20" i="14"/>
  <c r="J50" i="11"/>
  <c r="J60" i="14"/>
  <c r="J84" i="11"/>
  <c r="J74" i="18"/>
  <c r="J91" i="18"/>
  <c r="J99" i="18"/>
  <c r="J122" i="18"/>
  <c r="J139" i="18"/>
  <c r="J155" i="18"/>
  <c r="J172" i="18"/>
  <c r="J193" i="18"/>
  <c r="J17" i="14"/>
  <c r="J19" i="14"/>
  <c r="J21" i="14"/>
  <c r="J25" i="14"/>
  <c r="J27" i="14"/>
  <c r="J29" i="14"/>
  <c r="J31" i="14"/>
  <c r="J35" i="14"/>
  <c r="J41" i="14"/>
  <c r="J43" i="14"/>
  <c r="J53" i="14"/>
  <c r="J55" i="14"/>
  <c r="J57" i="14"/>
  <c r="J59" i="14"/>
  <c r="J63" i="14"/>
  <c r="J74" i="14"/>
  <c r="J78" i="14"/>
  <c r="J86" i="14"/>
  <c r="J96" i="14"/>
  <c r="J98" i="14"/>
  <c r="J100" i="14"/>
  <c r="J102" i="14"/>
  <c r="J106" i="14"/>
  <c r="J108" i="14"/>
  <c r="J112" i="14"/>
  <c r="J114" i="14"/>
  <c r="J118" i="14"/>
  <c r="J122" i="14"/>
  <c r="J131" i="14"/>
  <c r="J156" i="11"/>
  <c r="J150" i="11"/>
  <c r="J138" i="11"/>
  <c r="J192" i="11"/>
  <c r="J180" i="11"/>
  <c r="J159" i="14"/>
  <c r="J149" i="14"/>
  <c r="J144" i="14"/>
  <c r="J140" i="14"/>
  <c r="J134" i="14"/>
  <c r="J191" i="14"/>
  <c r="J180" i="14"/>
  <c r="J175" i="14"/>
  <c r="J174" i="14"/>
  <c r="J17" i="18"/>
  <c r="J25" i="18"/>
  <c r="J35" i="18"/>
  <c r="J48" i="18"/>
  <c r="J51" i="18"/>
  <c r="J62" i="18"/>
  <c r="J63" i="18"/>
  <c r="J92" i="18"/>
  <c r="J100" i="18"/>
  <c r="J106" i="18"/>
  <c r="J136" i="18"/>
  <c r="J140" i="18"/>
  <c r="J150" i="18"/>
  <c r="J154" i="18"/>
  <c r="J169" i="18"/>
  <c r="J177" i="18"/>
  <c r="J180" i="18"/>
  <c r="J182" i="18"/>
  <c r="J183" i="18"/>
  <c r="J15" i="11"/>
  <c r="J21" i="11"/>
  <c r="J31" i="11"/>
  <c r="J35" i="11"/>
  <c r="J37" i="11"/>
  <c r="J41" i="11"/>
  <c r="J45" i="11"/>
  <c r="J51" i="11"/>
  <c r="J57" i="11"/>
  <c r="J62" i="11"/>
  <c r="J79" i="11"/>
  <c r="J83" i="11"/>
  <c r="J87" i="11"/>
  <c r="J91" i="11"/>
  <c r="J95" i="11"/>
  <c r="J97" i="11"/>
  <c r="J106" i="11"/>
  <c r="J112" i="11"/>
  <c r="J116" i="11"/>
  <c r="J118" i="11"/>
  <c r="J14" i="14"/>
  <c r="J16" i="14"/>
  <c r="J22" i="14"/>
  <c r="J24" i="14"/>
  <c r="J26" i="14"/>
  <c r="J30" i="14"/>
  <c r="J32" i="14"/>
  <c r="J34" i="14"/>
  <c r="J36" i="14"/>
  <c r="J42" i="14"/>
  <c r="J44" i="14"/>
  <c r="J46" i="14"/>
  <c r="J48" i="14"/>
  <c r="J50" i="14"/>
  <c r="J54" i="14"/>
  <c r="J56" i="14"/>
  <c r="J58" i="14"/>
  <c r="J62" i="14"/>
  <c r="J64" i="14"/>
  <c r="J73" i="14"/>
  <c r="J75" i="14"/>
  <c r="J77" i="14"/>
  <c r="J81" i="14"/>
  <c r="J83" i="14"/>
  <c r="J85" i="14"/>
  <c r="J87" i="14"/>
  <c r="J91" i="14"/>
  <c r="J93" i="14"/>
  <c r="J95" i="14"/>
  <c r="J97" i="14"/>
  <c r="J99" i="14"/>
  <c r="J101" i="14"/>
  <c r="J105" i="14"/>
  <c r="J109" i="14"/>
  <c r="J111" i="14"/>
  <c r="J115" i="14"/>
  <c r="J117" i="14"/>
  <c r="J119" i="14"/>
  <c r="J121" i="14"/>
  <c r="J123" i="14"/>
  <c r="J167" i="14"/>
  <c r="J158" i="11"/>
  <c r="J142" i="11"/>
  <c r="J196" i="11"/>
  <c r="J190" i="11"/>
  <c r="J186" i="11"/>
  <c r="J182" i="11"/>
  <c r="J176" i="11"/>
  <c r="J172" i="11"/>
  <c r="J157" i="14"/>
  <c r="J153" i="14"/>
  <c r="J147" i="14"/>
  <c r="J132" i="14"/>
  <c r="J195" i="14"/>
  <c r="J193" i="14"/>
  <c r="J189" i="14"/>
  <c r="J19" i="18"/>
  <c r="J44" i="18"/>
  <c r="J60" i="18"/>
  <c r="J88" i="18"/>
  <c r="J103" i="18"/>
  <c r="J45" i="18"/>
  <c r="J54" i="18"/>
  <c r="J20" i="11"/>
  <c r="J40" i="11"/>
  <c r="J44" i="11"/>
  <c r="J61" i="11"/>
  <c r="J74" i="11"/>
  <c r="J103" i="11"/>
  <c r="J123" i="11"/>
  <c r="J160" i="11"/>
  <c r="J159" i="11"/>
  <c r="J149" i="11"/>
  <c r="J145" i="11"/>
  <c r="J143" i="11"/>
  <c r="J137" i="11"/>
  <c r="J191" i="11"/>
  <c r="J177" i="11"/>
  <c r="J173" i="11"/>
  <c r="J158" i="14"/>
  <c r="J181" i="14"/>
  <c r="J135" i="18"/>
  <c r="J151" i="18"/>
  <c r="J195" i="18"/>
  <c r="J123" i="18"/>
  <c r="J171" i="14"/>
  <c r="J144" i="18"/>
  <c r="J15" i="18"/>
  <c r="J18" i="18"/>
  <c r="J24" i="18"/>
  <c r="J29" i="18"/>
  <c r="J33" i="18"/>
  <c r="J39" i="18"/>
  <c r="J40" i="18"/>
  <c r="J43" i="18"/>
  <c r="J47" i="18"/>
  <c r="J52" i="18"/>
  <c r="J55" i="18"/>
  <c r="J58" i="18"/>
  <c r="J72" i="18"/>
  <c r="J94" i="18"/>
  <c r="J133" i="18"/>
  <c r="J30" i="11"/>
  <c r="J34" i="11"/>
  <c r="J56" i="11"/>
  <c r="J58" i="11"/>
  <c r="J78" i="11"/>
  <c r="J82" i="11"/>
  <c r="J86" i="11"/>
  <c r="J94" i="11"/>
  <c r="J105" i="11"/>
  <c r="J111" i="11"/>
  <c r="J115" i="11"/>
  <c r="J52" i="14"/>
  <c r="J148" i="14"/>
  <c r="J141" i="14"/>
  <c r="J192" i="18"/>
  <c r="J117" i="11"/>
  <c r="J26" i="11"/>
  <c r="J76" i="14"/>
  <c r="J16" i="18"/>
  <c r="J23" i="18"/>
  <c r="J28" i="18"/>
  <c r="J73" i="18"/>
  <c r="J145" i="18"/>
  <c r="J173" i="18"/>
  <c r="J189" i="18"/>
  <c r="J14" i="11"/>
  <c r="J56" i="18"/>
  <c r="J76" i="18"/>
  <c r="J101" i="18"/>
  <c r="J118" i="18"/>
  <c r="J131" i="18"/>
  <c r="J149" i="18"/>
  <c r="J158" i="18"/>
  <c r="J34" i="18"/>
  <c r="J46" i="18"/>
  <c r="E15" i="16"/>
  <c r="E20" i="16" s="1"/>
  <c r="E22" i="16" s="1"/>
  <c r="E28" i="16"/>
</calcChain>
</file>

<file path=xl/sharedStrings.xml><?xml version="1.0" encoding="utf-8"?>
<sst xmlns="http://schemas.openxmlformats.org/spreadsheetml/2006/main" count="200" uniqueCount="84">
  <si>
    <t>Spine Point</t>
  </si>
  <si>
    <t>Employee's NI Saving   (if participating in Pensionsmart)</t>
  </si>
  <si>
    <t>Pensionable Salary per annum</t>
  </si>
  <si>
    <t>PensionSMART Salary (Adjusted Contractual Basic Salary if participating in PensionSMART)</t>
  </si>
  <si>
    <t>Ee's NICs  non-PensionSMART-</t>
  </si>
  <si>
    <t>Ee's NICs PensionSMART</t>
  </si>
  <si>
    <t>Rates For Tax Year:</t>
  </si>
  <si>
    <t>TaxYear</t>
  </si>
  <si>
    <t>Category A Employee NI Rate</t>
  </si>
  <si>
    <t>Category A Employer NI Rate</t>
  </si>
  <si>
    <t>NIBand1</t>
  </si>
  <si>
    <t>NIBand2</t>
  </si>
  <si>
    <t>NIBand3</t>
  </si>
  <si>
    <t>NIBand4</t>
  </si>
  <si>
    <t>NIBand5</t>
  </si>
  <si>
    <t>NIBand6</t>
  </si>
  <si>
    <t>NIBand7</t>
  </si>
  <si>
    <t>NIBand8</t>
  </si>
  <si>
    <t>Lower Earnings Limit (LEL)</t>
  </si>
  <si>
    <t>Primary  Threshold (PT)</t>
  </si>
  <si>
    <t>Secondary Threshold (ST)</t>
  </si>
  <si>
    <t>Upper Earnings Limit (UEL)</t>
  </si>
  <si>
    <t>n/a</t>
  </si>
  <si>
    <t>Contribution Rates</t>
  </si>
  <si>
    <t>USS</t>
  </si>
  <si>
    <t>USS_Ee_conts</t>
  </si>
  <si>
    <t>SAUL_Ee_conts</t>
  </si>
  <si>
    <t>USS_Er_conts</t>
  </si>
  <si>
    <t>SAUL_Er_conts</t>
  </si>
  <si>
    <t>PayScaleDate</t>
  </si>
  <si>
    <t>PensionableSalary</t>
  </si>
  <si>
    <t>Ee_StandardConts</t>
  </si>
  <si>
    <t>PensionSMARTSalary_Adjusted</t>
  </si>
  <si>
    <t>Ee_NICs_nonPenSMART</t>
  </si>
  <si>
    <t>Er_StandardCont</t>
  </si>
  <si>
    <t>Er_ContInclPenSMART</t>
  </si>
  <si>
    <t>Ee_NISaving</t>
  </si>
  <si>
    <t>Ee_NICs_PenSmart</t>
  </si>
  <si>
    <t>Ee's NICs  non-PensionSMART</t>
  </si>
  <si>
    <t>Total contribution made by the College on behalf of PensionSMART participants (corresponds to column C of the PensionSMART Ts &amp; Cs)</t>
  </si>
  <si>
    <t>Pay Scale effective date:</t>
  </si>
  <si>
    <t>NI Bands</t>
  </si>
  <si>
    <t>Employee</t>
  </si>
  <si>
    <t>Employer</t>
  </si>
  <si>
    <t>Description of bands</t>
  </si>
  <si>
    <t>Review and update the data in blue shaded cells on all three sheets.</t>
  </si>
  <si>
    <t>Instructions for updating:</t>
  </si>
  <si>
    <t>NI bands and rates should be reviewed every April - band levels usually index and rates subject to review.</t>
  </si>
  <si>
    <t>The number of bands may vary over time there is flexibility in the table to change the number of bands if necessary, just ensure the levels are in ascending order (top to bottom) and the rate corresponds to earnings BELOW the band level entered</t>
  </si>
  <si>
    <t>(enter as 20XX/YY)</t>
  </si>
  <si>
    <t>The top band must be set to 99999999 (a very high number that no salary should ever be above)</t>
  </si>
  <si>
    <t>Upper Secondary Threshold (UST)</t>
  </si>
  <si>
    <t>Apprentics Upper Secondary Threshold (AUST)</t>
  </si>
  <si>
    <t xml:space="preserve">Over UEL </t>
  </si>
  <si>
    <t>For illustration purpose and for internal use ONLY. E &amp; O E. You should always get proper advice from a Qualified Financial Adviser before you make any commitments.
NI Savings shown are only applicable for NI Category A employees</t>
  </si>
  <si>
    <t>Which pension scheme, USS or SAUL?</t>
  </si>
  <si>
    <t>PensionScheme</t>
  </si>
  <si>
    <t>Enter gross total Pensionable Salary:</t>
  </si>
  <si>
    <t>PensionSMART salary adjustments for spine points are set out in the tables below (for Central London and outside London respectively). For fixed salaries or individual allowances use the Calculator.</t>
  </si>
  <si>
    <t>(corresponds to column A of the PensionSMART Ts &amp; Cs)</t>
  </si>
  <si>
    <t>(Adjusted Contractual Basic Salary if participating in PensionSMART)</t>
  </si>
  <si>
    <t>(corresponds to column B of the PensionSMART Ts &amp; Cs)</t>
  </si>
  <si>
    <t>PensionSMART Salary:</t>
  </si>
  <si>
    <t>Employee's non-PensionSMART National Insurance Contributions:</t>
  </si>
  <si>
    <t>Employee's PensionSMART National Insurance Contributions:</t>
  </si>
  <si>
    <t>Employee's National Insurance Saving if uses in PensionSMART:</t>
  </si>
  <si>
    <t>Total contribution made by the College on behalf of PensionSMART participants:</t>
  </si>
  <si>
    <t>(corresponds to column C of the PensionSMART Ts &amp; Cs)</t>
  </si>
  <si>
    <t>Please select what you want to do:</t>
  </si>
  <si>
    <t>Please refer to the HR website for the other details which are applicable to the salary scales (i.e Minimum, Maximum points applicable, etc)</t>
  </si>
  <si>
    <t>The figures shown below are for illustrative purpose and relate to employees whose only salary sacrifice is PensionSMART. If you participate in other salary sacrifice scheme (such as childcare) you should also read the general material and FAQs concerning salary sacrifice on the payroll website.</t>
  </si>
  <si>
    <t>This ReadyReckoner will calculate the Employee and Employer PensionSMART contributions and illustrates the National Insurance savings for any given salary, or you can look up these amounts for any given Spine Point salary</t>
  </si>
  <si>
    <t>For USS Members: Only applicable from 1 October 2019</t>
  </si>
  <si>
    <t>Only applicable from 1 October 2019</t>
  </si>
  <si>
    <t>PROFESSIONAL, TECHNICAL AND OPERATIONAL SERVICES, AND LEARNING GRADES</t>
  </si>
  <si>
    <t>ACADEMIC, RESEARCH AND TEACHING GRADES</t>
  </si>
  <si>
    <t>London (For Full Time Staff)</t>
  </si>
  <si>
    <t>Outside London and remote working (For Full Time Staff)</t>
  </si>
  <si>
    <t>Employee and employer contribution rates for USS and SAUL should not change regularly, but may very rarely be amended - check with HR Strategic Support and Reward team before changing these values</t>
  </si>
  <si>
    <t>SAUL Start</t>
  </si>
  <si>
    <t>SAUL CARE</t>
  </si>
  <si>
    <t>SAUL_Start</t>
  </si>
  <si>
    <t>National Insurance bands and corresponding rates (from 6 April 2024)</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</si>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</sst>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3" formatCode="_-* #,##0.00_-;\-* #,##0.00_-;_-* &quot;-&quot;??_-;_-@_-"/>
    <numFmt numFmtId="164" formatCode="&quot;£&quot;#,##0"/>
    <numFmt numFmtId="165" formatCode="&quot;£&quot;#,##0.00"/>
    <numFmt numFmtId="166" formatCode="0.0%"/>
  </numFmts>
  <fonts count="41" x14ac:knownFonts="1">
    <font>
      <sz val="10"/>
      <name val="Arial"/>
    </font>
    <font>
      <sz val="10"/>
      <name val="Arial"/>
      <family val="2"/>
    </font>
    <font>
      <b/>
      <u/>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9"/>
      <name val="Arial"/>
      <family val="2"/>
    </font>
    <font>
      <b/>
      <sz val="10"/>
      <color indexed="22"/>
      <name val="Arial"/>
      <family val="2"/>
    </font>
    <font>
      <b/>
      <sz val="10"/>
      <color indexed="12"/>
      <name val="Arial"/>
      <family val="2"/>
    </font>
    <font>
      <b/>
      <sz val="10"/>
      <color theme="0" tint="-0.249977111117893"/>
      <name val="Arial"/>
      <family val="2"/>
    </font>
    <font>
      <sz val="10"/>
      <name val="Arial"/>
      <family val="2"/>
    </font>
    <font>
      <b/>
      <sz val="12"/>
      <name val="Arial"/>
      <family val="2"/>
    </font>
    <font>
      <b/>
      <u/>
      <sz val="9"/>
      <name val="Arial"/>
      <family val="2"/>
    </font>
    <font>
      <b/>
      <u/>
      <sz val="12"/>
      <name val="Arial"/>
      <family val="2"/>
    </font>
    <font>
      <sz val="12"/>
      <name val="Arial"/>
      <family val="2"/>
    </font>
    <font>
      <sz val="12"/>
      <name val="Calibri"/>
      <family val="2"/>
      <scheme val="minor"/>
    </font>
    <font>
      <b/>
      <sz val="12"/>
      <name val="Calibri"/>
      <family val="2"/>
      <scheme val="minor"/>
    </font>
    <font>
      <i/>
      <sz val="12"/>
      <name val="Calibri"/>
      <family val="2"/>
      <scheme val="minor"/>
    </font>
    <font>
      <b/>
      <sz val="22"/>
      <name val="Calibri"/>
      <family val="2"/>
      <scheme val="minor"/>
    </font>
    <font>
      <sz val="18"/>
      <name val="Arial"/>
      <family val="2"/>
    </font>
    <font>
      <b/>
      <sz val="12"/>
      <color rgb="FFFF0000"/>
      <name val="Arial"/>
      <family val="2"/>
    </font>
    <font>
      <sz val="12"/>
      <color rgb="FFFF0000"/>
      <name val="Arial"/>
      <family val="2"/>
    </font>
    <font>
      <sz val="10"/>
      <color rgb="FFFF0000"/>
      <name val="Arial"/>
      <family val="2"/>
    </font>
    <font>
      <b/>
      <sz val="22"/>
      <color rgb="FFFF0000"/>
      <name val="Calibri"/>
      <family val="2"/>
      <scheme val="minor"/>
    </font>
    <font>
      <b/>
      <sz val="14"/>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59999389629810485"/>
        <bgColor auto="1"/>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bottom/>
      <diagonal/>
    </border>
    <border>
      <left/>
      <right style="medium">
        <color theme="0" tint="-0.249977111117893"/>
      </right>
      <top/>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3" fontId="26" fillId="0" borderId="0" applyFont="0" applyFill="0" applyBorder="0" applyAlignment="0" applyProtection="0"/>
    <xf numFmtId="9" fontId="26" fillId="0" borderId="0" applyFont="0" applyFill="0" applyBorder="0" applyAlignment="0" applyProtection="0"/>
  </cellStyleXfs>
  <cellXfs count="113">
    <xf numFmtId="0" fontId="0" fillId="0" borderId="0" xfId="0"/>
    <xf numFmtId="0" fontId="3" fillId="0" borderId="0" xfId="0" applyFont="1"/>
    <xf numFmtId="164" fontId="3" fillId="0" borderId="0" xfId="0" applyNumberFormat="1" applyFont="1" applyAlignment="1">
      <alignment horizontal="center"/>
    </xf>
    <xf numFmtId="164" fontId="3" fillId="0" borderId="0" xfId="0" applyNumberFormat="1" applyFont="1"/>
    <xf numFmtId="164" fontId="23" fillId="0" borderId="0" xfId="0" applyNumberFormat="1" applyFont="1" applyAlignment="1">
      <alignment horizontal="center"/>
    </xf>
    <xf numFmtId="164" fontId="25" fillId="0" borderId="0" xfId="0" applyNumberFormat="1" applyFont="1"/>
    <xf numFmtId="164" fontId="3" fillId="24" borderId="0" xfId="0" applyNumberFormat="1" applyFont="1" applyFill="1" applyAlignment="1">
      <alignment horizontal="center"/>
    </xf>
    <xf numFmtId="165" fontId="3" fillId="0" borderId="0" xfId="0" applyNumberFormat="1" applyFont="1"/>
    <xf numFmtId="0" fontId="3" fillId="0" borderId="0" xfId="0" applyFont="1" applyAlignment="1">
      <alignment horizontal="left"/>
    </xf>
    <xf numFmtId="0" fontId="3" fillId="0" borderId="10" xfId="0" applyFont="1" applyBorder="1" applyAlignment="1">
      <alignment horizontal="center"/>
    </xf>
    <xf numFmtId="164" fontId="3" fillId="0" borderId="10" xfId="0" applyNumberFormat="1" applyFont="1" applyBorder="1" applyAlignment="1">
      <alignment horizontal="center"/>
    </xf>
    <xf numFmtId="7" fontId="3" fillId="0" borderId="10" xfId="0" applyNumberFormat="1" applyFont="1" applyBorder="1" applyAlignment="1">
      <alignment vertical="center"/>
    </xf>
    <xf numFmtId="8" fontId="3" fillId="25" borderId="10" xfId="0" applyNumberFormat="1" applyFont="1" applyFill="1" applyBorder="1"/>
    <xf numFmtId="0" fontId="3" fillId="0" borderId="11" xfId="0" applyFont="1" applyBorder="1" applyAlignment="1">
      <alignment horizontal="center"/>
    </xf>
    <xf numFmtId="164" fontId="3" fillId="0" borderId="11" xfId="0" applyNumberFormat="1" applyFont="1" applyBorder="1" applyAlignment="1">
      <alignment horizontal="center"/>
    </xf>
    <xf numFmtId="7" fontId="3" fillId="0" borderId="11" xfId="0" applyNumberFormat="1" applyFont="1" applyBorder="1" applyAlignment="1">
      <alignment vertical="center"/>
    </xf>
    <xf numFmtId="8" fontId="3" fillId="25" borderId="11" xfId="0" applyNumberFormat="1" applyFont="1" applyFill="1" applyBorder="1"/>
    <xf numFmtId="164" fontId="23" fillId="0" borderId="11" xfId="0" applyNumberFormat="1" applyFont="1" applyBorder="1" applyAlignment="1">
      <alignment horizontal="center"/>
    </xf>
    <xf numFmtId="0" fontId="3" fillId="0" borderId="12" xfId="0" applyFont="1" applyBorder="1" applyAlignment="1">
      <alignment horizontal="center"/>
    </xf>
    <xf numFmtId="164" fontId="3" fillId="0" borderId="12" xfId="0" applyNumberFormat="1" applyFont="1" applyBorder="1" applyAlignment="1">
      <alignment horizontal="center"/>
    </xf>
    <xf numFmtId="7" fontId="3" fillId="0" borderId="12" xfId="0" applyNumberFormat="1" applyFont="1" applyBorder="1" applyAlignment="1">
      <alignment vertical="center"/>
    </xf>
    <xf numFmtId="8" fontId="3" fillId="25" borderId="12" xfId="0" applyNumberFormat="1" applyFont="1" applyFill="1" applyBorder="1"/>
    <xf numFmtId="15" fontId="22" fillId="0" borderId="10" xfId="0" applyNumberFormat="1" applyFont="1" applyBorder="1" applyAlignment="1">
      <alignment horizontal="center" vertical="center" wrapText="1"/>
    </xf>
    <xf numFmtId="0" fontId="28" fillId="0" borderId="10" xfId="0" applyFont="1" applyBorder="1" applyAlignment="1">
      <alignment horizontal="center"/>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3" fillId="0" borderId="0" xfId="0" applyFont="1" applyAlignment="1">
      <alignment horizontal="right" wrapText="1"/>
    </xf>
    <xf numFmtId="0" fontId="0" fillId="0" borderId="0" xfId="0" applyAlignment="1">
      <alignment horizontal="right"/>
    </xf>
    <xf numFmtId="0" fontId="3" fillId="0" borderId="0" xfId="0" applyFont="1" applyAlignment="1">
      <alignment horizontal="right"/>
    </xf>
    <xf numFmtId="14" fontId="0" fillId="27" borderId="0" xfId="0" applyNumberFormat="1" applyFill="1" applyProtection="1">
      <protection locked="0"/>
    </xf>
    <xf numFmtId="0" fontId="0" fillId="27" borderId="0" xfId="0" applyFill="1" applyProtection="1">
      <protection locked="0"/>
    </xf>
    <xf numFmtId="43" fontId="0" fillId="27" borderId="0" xfId="43" applyFont="1" applyFill="1" applyProtection="1">
      <protection locked="0"/>
    </xf>
    <xf numFmtId="166" fontId="0" fillId="27" borderId="0" xfId="44" applyNumberFormat="1" applyFont="1" applyFill="1" applyProtection="1">
      <protection locked="0"/>
    </xf>
    <xf numFmtId="9" fontId="0" fillId="27" borderId="0" xfId="0" applyNumberFormat="1" applyFill="1" applyProtection="1">
      <protection locked="0"/>
    </xf>
    <xf numFmtId="0" fontId="3" fillId="27" borderId="10" xfId="0" applyFont="1" applyFill="1" applyBorder="1" applyAlignment="1" applyProtection="1">
      <alignment horizontal="center"/>
      <protection locked="0"/>
    </xf>
    <xf numFmtId="164" fontId="3" fillId="27" borderId="10" xfId="0" applyNumberFormat="1" applyFont="1" applyFill="1" applyBorder="1" applyAlignment="1" applyProtection="1">
      <alignment horizontal="center"/>
      <protection locked="0"/>
    </xf>
    <xf numFmtId="0" fontId="3" fillId="27" borderId="11" xfId="0" applyFont="1" applyFill="1" applyBorder="1" applyAlignment="1" applyProtection="1">
      <alignment horizontal="center"/>
      <protection locked="0"/>
    </xf>
    <xf numFmtId="164" fontId="3" fillId="27" borderId="11" xfId="0" applyNumberFormat="1" applyFont="1" applyFill="1" applyBorder="1" applyAlignment="1" applyProtection="1">
      <alignment horizontal="center"/>
      <protection locked="0"/>
    </xf>
    <xf numFmtId="0" fontId="3" fillId="27" borderId="12" xfId="0" applyFont="1" applyFill="1" applyBorder="1" applyAlignment="1" applyProtection="1">
      <alignment horizontal="center"/>
      <protection locked="0"/>
    </xf>
    <xf numFmtId="164" fontId="3" fillId="27" borderId="12" xfId="0" applyNumberFormat="1" applyFont="1" applyFill="1" applyBorder="1" applyAlignment="1" applyProtection="1">
      <alignment horizontal="center"/>
      <protection locked="0"/>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7" fontId="3" fillId="0" borderId="0" xfId="0" applyNumberFormat="1" applyFont="1"/>
    <xf numFmtId="43" fontId="3" fillId="0" borderId="0" xfId="43" applyFont="1" applyBorder="1" applyProtection="1"/>
    <xf numFmtId="0" fontId="27"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left" wrapText="1"/>
    </xf>
    <xf numFmtId="166" fontId="0" fillId="27" borderId="0" xfId="0" applyNumberFormat="1" applyFill="1" applyProtection="1">
      <protection locked="0"/>
    </xf>
    <xf numFmtId="0" fontId="30" fillId="0" borderId="0" xfId="0" applyFont="1" applyAlignment="1">
      <alignment horizontal="center" vertical="center" wrapText="1"/>
    </xf>
    <xf numFmtId="0" fontId="30" fillId="0" borderId="0" xfId="0" applyFont="1"/>
    <xf numFmtId="0" fontId="31" fillId="0" borderId="19" xfId="0" applyFont="1" applyBorder="1" applyAlignment="1">
      <alignment horizontal="right" vertical="center" wrapText="1"/>
    </xf>
    <xf numFmtId="0" fontId="30" fillId="0" borderId="20" xfId="0" applyFont="1" applyBorder="1" applyAlignment="1">
      <alignment vertical="center"/>
    </xf>
    <xf numFmtId="0" fontId="32" fillId="26" borderId="21" xfId="0" applyFont="1" applyFill="1" applyBorder="1" applyAlignment="1" applyProtection="1">
      <alignment horizontal="center" vertical="center"/>
      <protection locked="0"/>
    </xf>
    <xf numFmtId="0" fontId="31" fillId="0" borderId="0" xfId="0" applyFont="1" applyAlignment="1">
      <alignment horizontal="right" vertical="center" wrapText="1"/>
    </xf>
    <xf numFmtId="0" fontId="30" fillId="0" borderId="0" xfId="0" applyFont="1" applyAlignment="1">
      <alignment vertical="center"/>
    </xf>
    <xf numFmtId="0" fontId="31" fillId="0" borderId="0" xfId="0" applyFont="1" applyAlignment="1">
      <alignment vertical="center"/>
    </xf>
    <xf numFmtId="164" fontId="32" fillId="26" borderId="21" xfId="0" applyNumberFormat="1" applyFont="1" applyFill="1" applyBorder="1" applyAlignment="1" applyProtection="1">
      <alignment horizontal="center" vertical="center"/>
      <protection locked="0"/>
    </xf>
    <xf numFmtId="0" fontId="31" fillId="0" borderId="0" xfId="0" applyFont="1" applyAlignment="1">
      <alignment vertical="center" wrapText="1"/>
    </xf>
    <xf numFmtId="0" fontId="27" fillId="0" borderId="0" xfId="0" applyFont="1"/>
    <xf numFmtId="0" fontId="31" fillId="0" borderId="13" xfId="0" applyFont="1" applyBorder="1" applyAlignment="1">
      <alignment horizontal="right" vertical="center" wrapText="1"/>
    </xf>
    <xf numFmtId="0" fontId="27" fillId="0" borderId="14" xfId="0" applyFont="1" applyBorder="1" applyAlignment="1">
      <alignment horizontal="center" vertical="center" wrapText="1"/>
    </xf>
    <xf numFmtId="0" fontId="30" fillId="0" borderId="14" xfId="0" applyFont="1" applyBorder="1" applyAlignment="1">
      <alignment vertical="center"/>
    </xf>
    <xf numFmtId="0" fontId="33" fillId="0" borderId="22" xfId="0" applyFont="1" applyBorder="1" applyAlignment="1">
      <alignment horizontal="right" vertical="center" wrapText="1"/>
    </xf>
    <xf numFmtId="0" fontId="31" fillId="0" borderId="22" xfId="0" applyFont="1" applyBorder="1" applyAlignment="1">
      <alignment horizontal="right" vertical="center" wrapText="1"/>
    </xf>
    <xf numFmtId="7" fontId="32" fillId="0" borderId="23" xfId="0" applyNumberFormat="1" applyFont="1" applyBorder="1" applyAlignment="1">
      <alignment horizontal="center" vertical="center"/>
    </xf>
    <xf numFmtId="8" fontId="32" fillId="0" borderId="23" xfId="0" applyNumberFormat="1" applyFont="1" applyBorder="1" applyAlignment="1">
      <alignment horizontal="center" vertical="center"/>
    </xf>
    <xf numFmtId="0" fontId="31" fillId="0" borderId="16" xfId="0" applyFont="1" applyBorder="1" applyAlignment="1">
      <alignment horizontal="right" vertical="center" wrapText="1"/>
    </xf>
    <xf numFmtId="0" fontId="27" fillId="0" borderId="17" xfId="0" applyFont="1" applyBorder="1" applyAlignment="1">
      <alignment horizontal="center" vertical="center" wrapText="1"/>
    </xf>
    <xf numFmtId="0" fontId="30" fillId="0" borderId="17" xfId="0" applyFont="1" applyBorder="1" applyAlignment="1">
      <alignment vertical="center"/>
    </xf>
    <xf numFmtId="7" fontId="32" fillId="28" borderId="18" xfId="0" applyNumberFormat="1" applyFont="1" applyFill="1" applyBorder="1" applyAlignment="1">
      <alignment horizontal="center" vertical="center"/>
    </xf>
    <xf numFmtId="8" fontId="32" fillId="0" borderId="0" xfId="0" applyNumberFormat="1" applyFont="1" applyAlignment="1">
      <alignment horizontal="center" vertical="center"/>
    </xf>
    <xf numFmtId="0" fontId="33" fillId="0" borderId="16" xfId="0" applyFont="1" applyBorder="1" applyAlignment="1">
      <alignment horizontal="right" vertical="center" wrapText="1"/>
    </xf>
    <xf numFmtId="0" fontId="21" fillId="0" borderId="0" xfId="0" applyFont="1" applyAlignment="1">
      <alignment horizontal="center"/>
    </xf>
    <xf numFmtId="0" fontId="34" fillId="0" borderId="0" xfId="0" applyFont="1" applyAlignment="1">
      <alignment horizontal="center" vertical="center" wrapText="1"/>
    </xf>
    <xf numFmtId="0" fontId="30" fillId="0" borderId="0" xfId="0" applyFont="1" applyAlignment="1">
      <alignment horizontal="center" wrapText="1"/>
    </xf>
    <xf numFmtId="0" fontId="27" fillId="0" borderId="0" xfId="0" applyFont="1" applyAlignment="1">
      <alignment horizontal="center"/>
    </xf>
    <xf numFmtId="10" fontId="0" fillId="27" borderId="0" xfId="44" applyNumberFormat="1" applyFont="1" applyFill="1" applyProtection="1">
      <protection locked="0"/>
    </xf>
    <xf numFmtId="0" fontId="1" fillId="27" borderId="0" xfId="0" applyFont="1" applyFill="1" applyProtection="1">
      <protection locked="0"/>
    </xf>
    <xf numFmtId="0" fontId="36" fillId="0" borderId="0" xfId="0" applyFont="1" applyAlignment="1">
      <alignment horizontal="center" vertical="center" wrapText="1"/>
    </xf>
    <xf numFmtId="0" fontId="35" fillId="0" borderId="0" xfId="0" applyFont="1" applyAlignment="1">
      <alignment horizontal="center" wrapText="1"/>
    </xf>
    <xf numFmtId="0" fontId="34" fillId="0" borderId="0" xfId="0" applyFont="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9" fillId="0" borderId="0" xfId="0" applyFont="1" applyAlignment="1">
      <alignment horizontal="center" vertical="center" wrapText="1"/>
    </xf>
    <xf numFmtId="0" fontId="38" fillId="0" borderId="0" xfId="0" applyFont="1" applyAlignment="1">
      <alignment horizontal="center" vertical="center" wrapText="1"/>
    </xf>
    <xf numFmtId="0" fontId="37" fillId="0" borderId="0" xfId="0" applyFont="1" applyAlignment="1">
      <alignment horizontal="center" vertical="center" wrapText="1"/>
    </xf>
    <xf numFmtId="7" fontId="32" fillId="28" borderId="15" xfId="0" applyNumberFormat="1" applyFont="1" applyFill="1" applyBorder="1" applyAlignment="1">
      <alignment horizontal="center" vertical="center"/>
    </xf>
    <xf numFmtId="0" fontId="30" fillId="0" borderId="23" xfId="0" applyFont="1" applyBorder="1" applyAlignment="1">
      <alignment horizontal="center" vertical="center"/>
    </xf>
    <xf numFmtId="7" fontId="32" fillId="28" borderId="23" xfId="0" applyNumberFormat="1" applyFont="1" applyFill="1" applyBorder="1" applyAlignment="1">
      <alignment horizontal="center" vertical="center"/>
    </xf>
    <xf numFmtId="0" fontId="30" fillId="28" borderId="23" xfId="0" applyFont="1" applyFill="1" applyBorder="1" applyAlignment="1">
      <alignment horizontal="center" vertical="center"/>
    </xf>
    <xf numFmtId="0" fontId="30" fillId="28" borderId="18" xfId="0" applyFont="1" applyFill="1" applyBorder="1" applyAlignment="1">
      <alignment vertical="center"/>
    </xf>
    <xf numFmtId="0" fontId="27" fillId="0" borderId="0" xfId="0" applyFont="1" applyAlignment="1">
      <alignment horizontal="center"/>
    </xf>
    <xf numFmtId="0" fontId="36" fillId="0" borderId="0" xfId="0" applyFont="1" applyAlignment="1">
      <alignment horizontal="center"/>
    </xf>
    <xf numFmtId="0" fontId="21"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24" fillId="0" borderId="0" xfId="0" applyFont="1" applyAlignment="1">
      <alignment horizontal="left"/>
    </xf>
    <xf numFmtId="0" fontId="0" fillId="0" borderId="0" xfId="0"/>
    <xf numFmtId="0" fontId="29" fillId="0" borderId="0" xfId="0" applyFont="1" applyAlignment="1">
      <alignment horizontal="center" vertical="center" wrapText="1"/>
    </xf>
    <xf numFmtId="0" fontId="30" fillId="0" borderId="0" xfId="0" applyFont="1" applyAlignment="1">
      <alignment horizontal="center" vertical="center" wrapText="1"/>
    </xf>
    <xf numFmtId="0" fontId="3" fillId="0" borderId="0" xfId="0" applyFont="1"/>
    <xf numFmtId="0" fontId="21" fillId="0" borderId="0" xfId="0" applyFont="1" applyAlignment="1">
      <alignment horizontal="center" vertical="center" wrapText="1"/>
    </xf>
    <xf numFmtId="0" fontId="27" fillId="0" borderId="0" xfId="0" applyFont="1" applyAlignment="1">
      <alignment horizontal="center" vertical="center" wrapText="1"/>
    </xf>
    <xf numFmtId="0" fontId="40" fillId="0" borderId="0" xfId="0" applyFont="1" applyAlignment="1">
      <alignment horizontal="center" wrapText="1"/>
    </xf>
    <xf numFmtId="0" fontId="38" fillId="0" borderId="0" xfId="0" applyFont="1" applyAlignment="1">
      <alignment horizontal="center" wrapText="1"/>
    </xf>
    <xf numFmtId="0" fontId="1" fillId="0" borderId="0" xfId="0" applyFont="1" applyAlignment="1">
      <alignment wrapText="1"/>
    </xf>
    <xf numFmtId="0" fontId="0" fillId="0" borderId="0" xfId="0" applyAlignment="1">
      <alignment horizontal="left" vertical="top" wrapText="1" indent="1"/>
    </xf>
    <xf numFmtId="0" fontId="3" fillId="0" borderId="0" xfId="0" applyFont="1" applyAlignment="1">
      <alignment horizontal="left"/>
    </xf>
    <xf numFmtId="0" fontId="3"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3"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6000000}"/>
    <cellStyle name="Note" xfId="37" builtinId="10" customBuiltin="1"/>
    <cellStyle name="Output" xfId="38" builtinId="21" customBuiltin="1"/>
    <cellStyle name="Percent" xfId="44"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USS_Table!R1C1"/><Relationship Id="rId2" Type="http://schemas.openxmlformats.org/officeDocument/2006/relationships/hyperlink" Target="#SAUL_CARE_Table!Ee_StandardConts"/><Relationship Id="rId1" Type="http://schemas.openxmlformats.org/officeDocument/2006/relationships/hyperlink" Target="#Calculator!R1C1"/><Relationship Id="rId4" Type="http://schemas.openxmlformats.org/officeDocument/2006/relationships/hyperlink" Target="#'SAUL_Start Table'!Ee_NICs_PenSmart"/></Relationships>
</file>

<file path=xl/drawings/_rels/drawing2.xml.rels><?xml version="1.0" encoding="UTF-8" standalone="yes"?>
<Relationships xmlns="http://schemas.openxmlformats.org/package/2006/relationships"><Relationship Id="rId3" Type="http://schemas.openxmlformats.org/officeDocument/2006/relationships/hyperlink" Target="#SAUL_Table!R1C1"/><Relationship Id="rId2" Type="http://schemas.openxmlformats.org/officeDocument/2006/relationships/hyperlink" Target="#Calculator!R1C1"/><Relationship Id="rId1" Type="http://schemas.openxmlformats.org/officeDocument/2006/relationships/hyperlink" Target="#LandingPage!R1C1"/><Relationship Id="rId4" Type="http://schemas.openxmlformats.org/officeDocument/2006/relationships/hyperlink" Target="#USS_Table!R1C1"/></Relationships>
</file>

<file path=xl/drawings/_rels/drawing3.xml.rels><?xml version="1.0" encoding="UTF-8" standalone="yes"?>
<Relationships xmlns="http://schemas.openxmlformats.org/package/2006/relationships"><Relationship Id="rId3" Type="http://schemas.openxmlformats.org/officeDocument/2006/relationships/hyperlink" Target="#SAUL_Table!R1C1"/><Relationship Id="rId2" Type="http://schemas.openxmlformats.org/officeDocument/2006/relationships/hyperlink" Target="#Calculator!R1C1"/><Relationship Id="rId1" Type="http://schemas.openxmlformats.org/officeDocument/2006/relationships/hyperlink" Target="#LandingPage!R1C1"/><Relationship Id="rId4" Type="http://schemas.openxmlformats.org/officeDocument/2006/relationships/hyperlink" Target="#USS_Table!R1C1"/></Relationships>
</file>

<file path=xl/drawings/_rels/drawing4.xml.rels><?xml version="1.0" encoding="UTF-8" standalone="yes"?>
<Relationships xmlns="http://schemas.openxmlformats.org/package/2006/relationships"><Relationship Id="rId3" Type="http://schemas.openxmlformats.org/officeDocument/2006/relationships/hyperlink" Target="#SAUL_Table!R1C1"/><Relationship Id="rId2" Type="http://schemas.openxmlformats.org/officeDocument/2006/relationships/hyperlink" Target="#Calculator!R1C1"/><Relationship Id="rId1" Type="http://schemas.openxmlformats.org/officeDocument/2006/relationships/hyperlink" Target="#LandingPage!R1C1"/><Relationship Id="rId4" Type="http://schemas.openxmlformats.org/officeDocument/2006/relationships/hyperlink" Target="#USS_Table!R1C1"/></Relationships>
</file>

<file path=xl/drawings/_rels/drawing5.xml.rels><?xml version="1.0" encoding="UTF-8" standalone="yes"?>
<Relationships xmlns="http://schemas.openxmlformats.org/package/2006/relationships"><Relationship Id="rId3" Type="http://schemas.openxmlformats.org/officeDocument/2006/relationships/hyperlink" Target="#SAUL_Table!R1C1"/><Relationship Id="rId2" Type="http://schemas.openxmlformats.org/officeDocument/2006/relationships/hyperlink" Target="#Calculator!R1C1"/><Relationship Id="rId1" Type="http://schemas.openxmlformats.org/officeDocument/2006/relationships/hyperlink" Target="#LandingPage!R1C1"/><Relationship Id="rId4" Type="http://schemas.openxmlformats.org/officeDocument/2006/relationships/hyperlink" Target="#USS_Table!R1C1"/></Relationships>
</file>

<file path=xl/drawings/drawing1.xml><?xml version="1.0" encoding="utf-8"?>
<xdr:wsDr xmlns:xdr="http://schemas.openxmlformats.org/drawingml/2006/spreadsheetDrawing" xmlns:a="http://schemas.openxmlformats.org/drawingml/2006/main">
  <xdr:oneCellAnchor>
    <xdr:from>
      <xdr:col>14</xdr:col>
      <xdr:colOff>0</xdr:colOff>
      <xdr:row>11</xdr:row>
      <xdr:rowOff>9525</xdr:rowOff>
    </xdr:from>
    <xdr:ext cx="2657475" cy="1609725"/>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133850" y="4352925"/>
          <a:ext cx="2657475" cy="1609725"/>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overflow" horzOverflow="overflow" wrap="none" rtlCol="0" anchor="ctr" anchorCtr="0">
          <a:noAutofit/>
        </a:bodyPr>
        <a:lstStyle/>
        <a:p>
          <a:pPr algn="l"/>
          <a:r>
            <a:rPr lang="en-GB" sz="2400" b="1" cap="none" spc="50">
              <a:ln w="9525" cmpd="sng">
                <a:noFill/>
                <a:prstDash val="solid"/>
              </a:ln>
              <a:solidFill>
                <a:srgbClr val="70AD47">
                  <a:tint val="1000"/>
                </a:srgbClr>
              </a:solidFill>
              <a:effectLst>
                <a:glow rad="38100">
                  <a:schemeClr val="accent1">
                    <a:alpha val="40000"/>
                  </a:schemeClr>
                </a:glow>
              </a:effectLst>
            </a:rPr>
            <a:t>Go to Calculator</a:t>
          </a:r>
        </a:p>
      </xdr:txBody>
    </xdr:sp>
    <xdr:clientData/>
  </xdr:oneCellAnchor>
  <xdr:oneCellAnchor>
    <xdr:from>
      <xdr:col>24</xdr:col>
      <xdr:colOff>19049</xdr:colOff>
      <xdr:row>5</xdr:row>
      <xdr:rowOff>454025</xdr:rowOff>
    </xdr:from>
    <xdr:ext cx="3514725" cy="1295400"/>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7562849" y="2682875"/>
          <a:ext cx="3514725" cy="1295400"/>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overflow" horzOverflow="overflow" wrap="none" rtlCol="0" anchor="ctr" anchorCtr="0">
          <a:noAutofit/>
        </a:bodyPr>
        <a:lstStyle/>
        <a:p>
          <a:pPr algn="l"/>
          <a:r>
            <a:rPr lang="en-GB" sz="2400" b="1" cap="none" spc="50">
              <a:ln w="9525" cmpd="sng">
                <a:noFill/>
                <a:prstDash val="solid"/>
              </a:ln>
              <a:solidFill>
                <a:srgbClr val="70AD47">
                  <a:tint val="1000"/>
                </a:srgbClr>
              </a:solidFill>
              <a:effectLst>
                <a:glow rad="38100">
                  <a:schemeClr val="accent1">
                    <a:alpha val="40000"/>
                  </a:schemeClr>
                </a:glow>
              </a:effectLst>
            </a:rPr>
            <a:t>Go to SAUL CARE Tables</a:t>
          </a:r>
        </a:p>
      </xdr:txBody>
    </xdr:sp>
    <xdr:clientData/>
  </xdr:oneCellAnchor>
  <xdr:oneCellAnchor>
    <xdr:from>
      <xdr:col>24</xdr:col>
      <xdr:colOff>47626</xdr:colOff>
      <xdr:row>21</xdr:row>
      <xdr:rowOff>25400</xdr:rowOff>
    </xdr:from>
    <xdr:ext cx="3486150" cy="1295400"/>
    <xdr:sp macro="" textlink="">
      <xdr:nvSpPr>
        <xdr:cNvPr id="7" name="Right Arrow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7591426" y="5378450"/>
          <a:ext cx="3486150" cy="1295400"/>
        </a:xfrm>
        <a:prstGeom prst="rightArrow">
          <a:avLst/>
        </a:prstGeom>
      </xdr:spPr>
      <xdr:style>
        <a:lnRef idx="0">
          <a:schemeClr val="accent4"/>
        </a:lnRef>
        <a:fillRef idx="3">
          <a:schemeClr val="accent4"/>
        </a:fillRef>
        <a:effectRef idx="3">
          <a:schemeClr val="accent4"/>
        </a:effectRef>
        <a:fontRef idx="minor">
          <a:schemeClr val="lt1"/>
        </a:fontRef>
      </xdr:style>
      <xdr:txBody>
        <a:bodyPr vertOverflow="overflow" horzOverflow="overflow" wrap="none" rtlCol="0" anchor="ctr" anchorCtr="0">
          <a:noAutofit/>
        </a:bodyPr>
        <a:lstStyle/>
        <a:p>
          <a:pPr algn="l"/>
          <a:r>
            <a:rPr lang="en-GB" sz="2400" b="1" cap="none" spc="50">
              <a:ln w="9525" cmpd="sng">
                <a:noFill/>
                <a:prstDash val="solid"/>
              </a:ln>
              <a:solidFill>
                <a:srgbClr val="70AD47">
                  <a:tint val="1000"/>
                </a:srgbClr>
              </a:solidFill>
              <a:effectLst>
                <a:glow rad="38100">
                  <a:schemeClr val="accent1">
                    <a:alpha val="40000"/>
                  </a:schemeClr>
                </a:glow>
              </a:effectLst>
            </a:rPr>
            <a:t>Go to USS Tables</a:t>
          </a:r>
        </a:p>
      </xdr:txBody>
    </xdr:sp>
    <xdr:clientData/>
  </xdr:oneCellAnchor>
  <xdr:oneCellAnchor>
    <xdr:from>
      <xdr:col>24</xdr:col>
      <xdr:colOff>19050</xdr:colOff>
      <xdr:row>12</xdr:row>
      <xdr:rowOff>104775</xdr:rowOff>
    </xdr:from>
    <xdr:ext cx="3514725" cy="1295400"/>
    <xdr:sp macro="" textlink="">
      <xdr:nvSpPr>
        <xdr:cNvPr id="2" name="Right Arrow 4">
          <a:hlinkClick xmlns:r="http://schemas.openxmlformats.org/officeDocument/2006/relationships" r:id="rId4"/>
          <a:extLst>
            <a:ext uri="{FF2B5EF4-FFF2-40B4-BE49-F238E27FC236}">
              <a16:creationId xmlns:a16="http://schemas.microsoft.com/office/drawing/2014/main" id="{BED1C117-6425-42E3-BD22-44FA152DE72B}"/>
            </a:ext>
          </a:extLst>
        </xdr:cNvPr>
        <xdr:cNvSpPr/>
      </xdr:nvSpPr>
      <xdr:spPr>
        <a:xfrm>
          <a:off x="7562850" y="4000500"/>
          <a:ext cx="3514725" cy="1295400"/>
        </a:xfrm>
        <a:prstGeom prst="rightArrow">
          <a:avLst/>
        </a:prstGeom>
        <a:gradFill flip="none" rotWithShape="1">
          <a:gsLst>
            <a:gs pos="0">
              <a:schemeClr val="accent6">
                <a:shade val="30000"/>
                <a:satMod val="115000"/>
              </a:schemeClr>
            </a:gs>
            <a:gs pos="50000">
              <a:schemeClr val="accent6">
                <a:shade val="67500"/>
                <a:satMod val="115000"/>
              </a:schemeClr>
            </a:gs>
            <a:gs pos="100000">
              <a:schemeClr val="accent6">
                <a:shade val="100000"/>
                <a:satMod val="115000"/>
              </a:schemeClr>
            </a:gs>
          </a:gsLst>
          <a:lin ang="2700000" scaled="1"/>
          <a:tileRect/>
        </a:gradFill>
      </xdr:spPr>
      <xdr:style>
        <a:lnRef idx="0">
          <a:schemeClr val="accent2"/>
        </a:lnRef>
        <a:fillRef idx="3">
          <a:schemeClr val="accent2"/>
        </a:fillRef>
        <a:effectRef idx="3">
          <a:schemeClr val="accent2"/>
        </a:effectRef>
        <a:fontRef idx="minor">
          <a:schemeClr val="lt1"/>
        </a:fontRef>
      </xdr:style>
      <xdr:txBody>
        <a:bodyPr vertOverflow="overflow" horzOverflow="overflow" wrap="none" rtlCol="0" anchor="ctr" anchorCtr="0">
          <a:noAutofit/>
        </a:bodyPr>
        <a:lstStyle/>
        <a:p>
          <a:pPr algn="l"/>
          <a:r>
            <a:rPr lang="en-GB" sz="2400" b="1" cap="none" spc="50">
              <a:ln w="9525" cmpd="sng">
                <a:noFill/>
                <a:prstDash val="solid"/>
              </a:ln>
              <a:solidFill>
                <a:srgbClr val="70AD47">
                  <a:tint val="1000"/>
                </a:srgbClr>
              </a:solidFill>
              <a:effectLst>
                <a:glow rad="38100">
                  <a:schemeClr val="accent1">
                    <a:alpha val="40000"/>
                  </a:schemeClr>
                </a:glow>
              </a:effectLst>
            </a:rPr>
            <a:t>Go to SAUL Start Tables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0" y="0"/>
          <a:ext cx="1400175"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800" b="0"/>
            <a:t>Home</a:t>
          </a:r>
          <a:endParaRPr lang="en-GB" sz="700" b="0"/>
        </a:p>
      </xdr:txBody>
    </xdr:sp>
    <xdr:clientData/>
  </xdr:twoCellAnchor>
  <xdr:twoCellAnchor>
    <xdr:from>
      <xdr:col>1</xdr:col>
      <xdr:colOff>0</xdr:colOff>
      <xdr:row>0</xdr:row>
      <xdr:rowOff>0</xdr:rowOff>
    </xdr:from>
    <xdr:to>
      <xdr:col>1</xdr:col>
      <xdr:colOff>3295650</xdr:colOff>
      <xdr:row>1</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1400175" y="0"/>
          <a:ext cx="3295650" cy="89535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ctr"/>
          <a:r>
            <a:rPr lang="en-GB" sz="1800" b="1" u="sng"/>
            <a:t>Calculator</a:t>
          </a:r>
          <a:endParaRPr lang="en-GB" sz="700" b="1" u="sng"/>
        </a:p>
      </xdr:txBody>
    </xdr:sp>
    <xdr:clientData/>
  </xdr:twoCellAnchor>
  <xdr:twoCellAnchor>
    <xdr:from>
      <xdr:col>1</xdr:col>
      <xdr:colOff>3305175</xdr:colOff>
      <xdr:row>0</xdr:row>
      <xdr:rowOff>0</xdr:rowOff>
    </xdr:from>
    <xdr:to>
      <xdr:col>4</xdr:col>
      <xdr:colOff>361950</xdr:colOff>
      <xdr:row>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4705350" y="0"/>
          <a:ext cx="3286125" cy="895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lang="en-GB" sz="1800"/>
            <a:t>SAUL</a:t>
          </a:r>
          <a:endParaRPr lang="en-GB" sz="700"/>
        </a:p>
      </xdr:txBody>
    </xdr:sp>
    <xdr:clientData/>
  </xdr:twoCellAnchor>
  <xdr:twoCellAnchor>
    <xdr:from>
      <xdr:col>4</xdr:col>
      <xdr:colOff>371476</xdr:colOff>
      <xdr:row>0</xdr:row>
      <xdr:rowOff>0</xdr:rowOff>
    </xdr:from>
    <xdr:to>
      <xdr:col>6</xdr:col>
      <xdr:colOff>114301</xdr:colOff>
      <xdr:row>1</xdr:row>
      <xdr:rowOff>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0100-000005000000}"/>
            </a:ext>
          </a:extLst>
        </xdr:cNvPr>
        <xdr:cNvSpPr/>
      </xdr:nvSpPr>
      <xdr:spPr>
        <a:xfrm>
          <a:off x="8001001" y="0"/>
          <a:ext cx="3028950" cy="89535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ctr"/>
          <a:r>
            <a:rPr lang="en-GB" sz="1800"/>
            <a:t>USS</a:t>
          </a:r>
          <a:endParaRPr lang="en-GB"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685800</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0" y="0"/>
          <a:ext cx="1400175"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800" b="0"/>
            <a:t>Home</a:t>
          </a:r>
          <a:endParaRPr lang="en-GB" sz="700" b="0"/>
        </a:p>
      </xdr:txBody>
    </xdr:sp>
    <xdr:clientData/>
  </xdr:twoCellAnchor>
  <xdr:twoCellAnchor>
    <xdr:from>
      <xdr:col>1</xdr:col>
      <xdr:colOff>685800</xdr:colOff>
      <xdr:row>0</xdr:row>
      <xdr:rowOff>0</xdr:rowOff>
    </xdr:from>
    <xdr:to>
      <xdr:col>5</xdr:col>
      <xdr:colOff>476250</xdr:colOff>
      <xdr:row>1</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400175" y="0"/>
          <a:ext cx="3295650" cy="89535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ctr"/>
          <a:r>
            <a:rPr lang="en-GB" sz="1800" b="0"/>
            <a:t>Calculator</a:t>
          </a:r>
          <a:endParaRPr lang="en-GB" sz="700" b="0"/>
        </a:p>
      </xdr:txBody>
    </xdr:sp>
    <xdr:clientData/>
  </xdr:twoCellAnchor>
  <xdr:twoCellAnchor>
    <xdr:from>
      <xdr:col>5</xdr:col>
      <xdr:colOff>485775</xdr:colOff>
      <xdr:row>0</xdr:row>
      <xdr:rowOff>0</xdr:rowOff>
    </xdr:from>
    <xdr:to>
      <xdr:col>7</xdr:col>
      <xdr:colOff>1695450</xdr:colOff>
      <xdr:row>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4705350" y="0"/>
          <a:ext cx="3286125" cy="895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lang="en-GB" sz="1800"/>
            <a:t>SAUL</a:t>
          </a:r>
          <a:endParaRPr lang="en-GB" sz="700"/>
        </a:p>
      </xdr:txBody>
    </xdr:sp>
    <xdr:clientData/>
  </xdr:twoCellAnchor>
  <xdr:twoCellAnchor>
    <xdr:from>
      <xdr:col>7</xdr:col>
      <xdr:colOff>1704975</xdr:colOff>
      <xdr:row>0</xdr:row>
      <xdr:rowOff>0</xdr:rowOff>
    </xdr:from>
    <xdr:to>
      <xdr:col>9</xdr:col>
      <xdr:colOff>1343024</xdr:colOff>
      <xdr:row>1</xdr:row>
      <xdr:rowOff>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0200-000005000000}"/>
            </a:ext>
          </a:extLst>
        </xdr:cNvPr>
        <xdr:cNvSpPr/>
      </xdr:nvSpPr>
      <xdr:spPr>
        <a:xfrm>
          <a:off x="8001000" y="0"/>
          <a:ext cx="3143249" cy="89535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ctr"/>
          <a:r>
            <a:rPr lang="en-GB" sz="1800" b="1" u="sng"/>
            <a:t>USS</a:t>
          </a:r>
          <a:endParaRPr lang="en-GB" sz="700" b="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685800</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0" y="0"/>
          <a:ext cx="1400175"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800" b="0"/>
            <a:t>Home</a:t>
          </a:r>
          <a:endParaRPr lang="en-GB" sz="700" b="0"/>
        </a:p>
      </xdr:txBody>
    </xdr:sp>
    <xdr:clientData/>
  </xdr:twoCellAnchor>
  <xdr:twoCellAnchor>
    <xdr:from>
      <xdr:col>1</xdr:col>
      <xdr:colOff>685800</xdr:colOff>
      <xdr:row>0</xdr:row>
      <xdr:rowOff>0</xdr:rowOff>
    </xdr:from>
    <xdr:to>
      <xdr:col>5</xdr:col>
      <xdr:colOff>476250</xdr:colOff>
      <xdr:row>1</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400175" y="0"/>
          <a:ext cx="3295650" cy="89535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ctr"/>
          <a:r>
            <a:rPr lang="en-GB" sz="1800" b="0"/>
            <a:t>Calculator</a:t>
          </a:r>
          <a:endParaRPr lang="en-GB" sz="700" b="0"/>
        </a:p>
      </xdr:txBody>
    </xdr:sp>
    <xdr:clientData/>
  </xdr:twoCellAnchor>
  <xdr:twoCellAnchor>
    <xdr:from>
      <xdr:col>5</xdr:col>
      <xdr:colOff>485775</xdr:colOff>
      <xdr:row>0</xdr:row>
      <xdr:rowOff>0</xdr:rowOff>
    </xdr:from>
    <xdr:to>
      <xdr:col>7</xdr:col>
      <xdr:colOff>1695450</xdr:colOff>
      <xdr:row>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4705350" y="0"/>
          <a:ext cx="3286125" cy="895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lang="en-GB" sz="1800" b="1" u="sng"/>
            <a:t>SAUL</a:t>
          </a:r>
          <a:endParaRPr lang="en-GB" sz="700" b="1" u="sng"/>
        </a:p>
      </xdr:txBody>
    </xdr:sp>
    <xdr:clientData/>
  </xdr:twoCellAnchor>
  <xdr:twoCellAnchor>
    <xdr:from>
      <xdr:col>7</xdr:col>
      <xdr:colOff>1704975</xdr:colOff>
      <xdr:row>0</xdr:row>
      <xdr:rowOff>0</xdr:rowOff>
    </xdr:from>
    <xdr:to>
      <xdr:col>9</xdr:col>
      <xdr:colOff>1343024</xdr:colOff>
      <xdr:row>1</xdr:row>
      <xdr:rowOff>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8001000" y="0"/>
          <a:ext cx="3143249" cy="89535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ctr"/>
          <a:r>
            <a:rPr lang="en-GB" sz="1800" b="0"/>
            <a:t>USS</a:t>
          </a:r>
          <a:endParaRPr lang="en-GB" sz="7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685800</xdr:colOff>
      <xdr:row>1</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97F93BF-B790-4174-8A18-7B18FAFB22ED}"/>
            </a:ext>
          </a:extLst>
        </xdr:cNvPr>
        <xdr:cNvSpPr/>
      </xdr:nvSpPr>
      <xdr:spPr>
        <a:xfrm>
          <a:off x="0" y="0"/>
          <a:ext cx="1419225"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800" b="0"/>
            <a:t>Home</a:t>
          </a:r>
          <a:endParaRPr lang="en-GB" sz="700" b="0"/>
        </a:p>
      </xdr:txBody>
    </xdr:sp>
    <xdr:clientData/>
  </xdr:twoCellAnchor>
  <xdr:twoCellAnchor>
    <xdr:from>
      <xdr:col>1</xdr:col>
      <xdr:colOff>685800</xdr:colOff>
      <xdr:row>0</xdr:row>
      <xdr:rowOff>0</xdr:rowOff>
    </xdr:from>
    <xdr:to>
      <xdr:col>5</xdr:col>
      <xdr:colOff>476250</xdr:colOff>
      <xdr:row>1</xdr:row>
      <xdr:rowOff>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70ADBD7-E26C-4A14-A3A3-324CCE70F49B}"/>
            </a:ext>
          </a:extLst>
        </xdr:cNvPr>
        <xdr:cNvSpPr/>
      </xdr:nvSpPr>
      <xdr:spPr>
        <a:xfrm>
          <a:off x="1419225" y="0"/>
          <a:ext cx="3448050" cy="61912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ctr"/>
          <a:r>
            <a:rPr lang="en-GB" sz="1800" b="0"/>
            <a:t>Calculator</a:t>
          </a:r>
          <a:endParaRPr lang="en-GB" sz="700" b="0"/>
        </a:p>
      </xdr:txBody>
    </xdr:sp>
    <xdr:clientData/>
  </xdr:twoCellAnchor>
  <xdr:twoCellAnchor>
    <xdr:from>
      <xdr:col>5</xdr:col>
      <xdr:colOff>485775</xdr:colOff>
      <xdr:row>0</xdr:row>
      <xdr:rowOff>0</xdr:rowOff>
    </xdr:from>
    <xdr:to>
      <xdr:col>7</xdr:col>
      <xdr:colOff>1695450</xdr:colOff>
      <xdr:row>1</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C3D108B0-938A-468C-BBCA-6D26B2BC5138}"/>
            </a:ext>
          </a:extLst>
        </xdr:cNvPr>
        <xdr:cNvSpPr/>
      </xdr:nvSpPr>
      <xdr:spPr>
        <a:xfrm>
          <a:off x="4873625" y="0"/>
          <a:ext cx="3384550" cy="6191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ctr"/>
          <a:r>
            <a:rPr lang="en-GB" sz="1800" b="1" u="sng"/>
            <a:t>SAUL</a:t>
          </a:r>
          <a:endParaRPr lang="en-GB" sz="700" b="1" u="sng"/>
        </a:p>
      </xdr:txBody>
    </xdr:sp>
    <xdr:clientData/>
  </xdr:twoCellAnchor>
  <xdr:twoCellAnchor>
    <xdr:from>
      <xdr:col>7</xdr:col>
      <xdr:colOff>1704975</xdr:colOff>
      <xdr:row>0</xdr:row>
      <xdr:rowOff>0</xdr:rowOff>
    </xdr:from>
    <xdr:to>
      <xdr:col>9</xdr:col>
      <xdr:colOff>1343024</xdr:colOff>
      <xdr:row>1</xdr:row>
      <xdr:rowOff>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4676FEC4-A601-4CA7-840F-01F2238B0D91}"/>
            </a:ext>
          </a:extLst>
        </xdr:cNvPr>
        <xdr:cNvSpPr/>
      </xdr:nvSpPr>
      <xdr:spPr>
        <a:xfrm>
          <a:off x="8264525" y="0"/>
          <a:ext cx="3340099" cy="619125"/>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ctr"/>
          <a:r>
            <a:rPr lang="en-GB" sz="1800" b="0"/>
            <a:t>USS</a:t>
          </a:r>
          <a:endParaRPr lang="en-GB" sz="7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fitToPage="1"/>
  </sheetPr>
  <dimension ref="A1:AS35"/>
  <sheetViews>
    <sheetView showGridLines="0" showZeros="0" showOutlineSymbols="0" topLeftCell="G1" workbookViewId="0">
      <selection activeCell="D3" sqref="D3:AP3"/>
    </sheetView>
  </sheetViews>
  <sheetFormatPr defaultColWidth="0" defaultRowHeight="12.5" zeroHeight="1" x14ac:dyDescent="0.25"/>
  <cols>
    <col min="1" max="45" width="4.453125" customWidth="1"/>
    <col min="46" max="16384" width="4.453125" hidden="1"/>
  </cols>
  <sheetData>
    <row r="1" spans="1:45" ht="46.5" customHeight="1" x14ac:dyDescent="0.25">
      <c r="A1" s="79" t="s">
        <v>54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row>
    <row r="2" spans="1:45" x14ac:dyDescent="0.25"/>
    <row r="3" spans="1:45" ht="66.75" customHeight="1" x14ac:dyDescent="0.25">
      <c r="B3" s="74"/>
      <c r="D3" s="81" t="str">
        <f>"PensionSMART Ready Reckoner for "&amp;TaxYear&amp;" tax year, and pay scale applicable from "&amp;TEXT(PayScaleDate,"d mmmm yyyy")</f>
        <v>PensionSMART Ready Reckoner for 2024/25 tax year, and pay scale applicable from 1 January 2024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74"/>
      <c r="AR3" s="74"/>
      <c r="AS3" s="74"/>
    </row>
    <row r="4" spans="1:45" ht="66.75" hidden="1" customHeight="1" x14ac:dyDescent="0.25">
      <c r="B4" s="74"/>
      <c r="D4" s="85" t="s">
        <v>72</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74"/>
      <c r="AR4" s="74"/>
      <c r="AS4" s="74"/>
    </row>
    <row r="5" spans="1:45" ht="49.5" customHeight="1" x14ac:dyDescent="0.35">
      <c r="B5" s="75"/>
      <c r="C5" s="75"/>
      <c r="D5" s="83" t="s">
        <v>71</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75"/>
      <c r="AR5" s="75"/>
      <c r="AS5" s="75"/>
    </row>
    <row r="6" spans="1:45" ht="54.75" customHeight="1" x14ac:dyDescent="0.45">
      <c r="A6" s="80" t="s">
        <v>68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row>
    <row r="7" spans="1:45" x14ac:dyDescent="0.25"/>
    <row r="8" spans="1:45" x14ac:dyDescent="0.25"/>
    <row r="9" spans="1:45" x14ac:dyDescent="0.25"/>
    <row r="10" spans="1:45" x14ac:dyDescent="0.25"/>
    <row r="11" spans="1:45" x14ac:dyDescent="0.25"/>
    <row r="12" spans="1:45" x14ac:dyDescent="0.25"/>
    <row r="13" spans="1:45" x14ac:dyDescent="0.25"/>
    <row r="14" spans="1:45" x14ac:dyDescent="0.25"/>
    <row r="15" spans="1:45" x14ac:dyDescent="0.25"/>
    <row r="16" spans="1:4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mergeCells count="5">
    <mergeCell ref="A1:AS1"/>
    <mergeCell ref="A6:AS6"/>
    <mergeCell ref="D3:AP3"/>
    <mergeCell ref="D5:AP5"/>
    <mergeCell ref="D4:AP4"/>
  </mergeCells>
  <pageMargins left="0.70866141732283472" right="0.70866141732283472" top="0.74803149606299213" bottom="0.74803149606299213" header="0.31496062992125984" footer="0.31496062992125984"/>
  <pageSetup paperSize="9" scale="66" orientation="landscape" r:id="rId1"/>
  <headerFooter>
    <oddHeader>&amp;F</oddHeader>
    <oddFooter>&amp;L&amp;BImperial College London Confidential&amp;B&amp;C&amp;D&amp;RPage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ES34"/>
  <sheetViews>
    <sheetView showGridLines="0" zoomScaleNormal="100" workbookViewId="0">
      <pane ySplit="1" topLeftCell="A2" activePane="bottomLeft" state="frozen"/>
      <selection activeCell="G21" sqref="G21"/>
      <selection pane="bottomLeft" activeCell="A4" sqref="A4:F4"/>
    </sheetView>
  </sheetViews>
  <sheetFormatPr defaultColWidth="0" defaultRowHeight="13" zeroHeight="1" x14ac:dyDescent="0.3"/>
  <cols>
    <col min="1" max="1" width="21" style="1" customWidth="1"/>
    <col min="2" max="2" width="91.54296875" style="1" customWidth="1"/>
    <col min="3" max="3" width="1.54296875" style="1" customWidth="1"/>
    <col min="4" max="4" width="28.453125" style="1" hidden="1" customWidth="1"/>
    <col min="5" max="5" width="21" style="1" bestFit="1" customWidth="1"/>
    <col min="6" max="6" width="28.453125" style="1" bestFit="1" customWidth="1"/>
    <col min="7" max="7" width="16.54296875" style="1" customWidth="1"/>
    <col min="8" max="8" width="17.81640625" style="1" hidden="1" customWidth="1"/>
    <col min="9" max="9" width="24.54296875" style="1" hidden="1" customWidth="1"/>
    <col min="10" max="10" width="26" style="1" hidden="1" customWidth="1"/>
    <col min="11" max="11" width="18.453125" style="1" hidden="1" customWidth="1"/>
    <col min="12" max="12" width="9.1796875" style="1" hidden="1" customWidth="1"/>
    <col min="13" max="14" width="9.1796875" hidden="1" customWidth="1"/>
    <col min="15" max="16373" width="9.1796875" style="1" hidden="1"/>
    <col min="16374" max="16374" width="9.1796875" style="1" customWidth="1"/>
    <col min="16375" max="16375" width="13.54296875" style="1" customWidth="1"/>
    <col min="16376" max="16376" width="14.81640625" style="1" customWidth="1"/>
    <col min="16377" max="16377" width="12.1796875" style="1" customWidth="1"/>
    <col min="16378" max="16378" width="5.1796875" style="1" customWidth="1"/>
    <col min="16379" max="16379" width="6.1796875" style="1" customWidth="1"/>
    <col min="16380" max="16380" width="6.453125" style="1" customWidth="1"/>
    <col min="16381" max="16381" width="5.81640625" style="1" customWidth="1"/>
    <col min="16382" max="16382" width="27.453125" style="1" customWidth="1"/>
    <col min="16383" max="16383" width="12" style="1" customWidth="1"/>
    <col min="16384" max="16384" width="12.81640625" style="1" customWidth="1"/>
  </cols>
  <sheetData>
    <row r="1" spans="1:11" ht="48.75" customHeight="1" x14ac:dyDescent="0.3"/>
    <row r="2" spans="1:11" ht="63.75" customHeight="1" x14ac:dyDescent="0.3">
      <c r="A2" s="79" t="s">
        <v>54</v>
      </c>
      <c r="B2" s="87"/>
      <c r="C2" s="87"/>
      <c r="D2" s="87"/>
      <c r="E2" s="87"/>
      <c r="F2" s="87"/>
      <c r="G2" s="49"/>
      <c r="H2" s="42"/>
      <c r="I2" s="42"/>
      <c r="J2" s="42"/>
      <c r="K2" s="42"/>
    </row>
    <row r="3" spans="1:11" customFormat="1" ht="15.5" x14ac:dyDescent="0.35">
      <c r="A3" s="50"/>
      <c r="B3" s="50"/>
      <c r="C3" s="50"/>
      <c r="D3" s="50"/>
      <c r="E3" s="50"/>
      <c r="F3" s="50"/>
      <c r="G3" s="50"/>
    </row>
    <row r="4" spans="1:11" customFormat="1" ht="15.5" x14ac:dyDescent="0.35">
      <c r="A4" s="93" t="str">
        <f>"PensionSMART Ready Reckoner for "&amp;TaxYear&amp;" tax year, and pay scale applicable from "&amp;TEXT(PayScaleDate,"d mmmm yyyy")</f>
        <v>PensionSMART Ready Reckoner for 2024/25 tax year, and pay scale applicable from 1 January 2024</v>
      </c>
      <c r="B4" s="93"/>
      <c r="C4" s="93"/>
      <c r="D4" s="93"/>
      <c r="E4" s="93"/>
      <c r="F4" s="93"/>
      <c r="G4" s="50"/>
    </row>
    <row r="5" spans="1:11" customFormat="1" ht="22.4" customHeight="1" x14ac:dyDescent="0.35">
      <c r="A5" s="94" t="str">
        <f>IF(PensionScheme="USS","Only applicable from 1 April 2022","")</f>
        <v/>
      </c>
      <c r="B5" s="94"/>
      <c r="C5" s="94"/>
      <c r="D5" s="94"/>
      <c r="E5" s="94"/>
      <c r="F5" s="94"/>
      <c r="G5" s="50"/>
    </row>
    <row r="6" spans="1:11" customFormat="1" ht="15.5" x14ac:dyDescent="0.35">
      <c r="A6" s="76"/>
      <c r="B6" s="76"/>
      <c r="C6" s="76"/>
      <c r="D6" s="76"/>
      <c r="E6" s="76"/>
      <c r="F6" s="76"/>
      <c r="G6" s="50"/>
    </row>
    <row r="7" spans="1:11" customFormat="1" ht="16" thickBot="1" x14ac:dyDescent="0.4">
      <c r="A7" s="50"/>
      <c r="B7" s="50"/>
      <c r="C7" s="50"/>
      <c r="D7" s="50"/>
      <c r="E7" s="50"/>
      <c r="F7" s="50"/>
      <c r="G7" s="50"/>
    </row>
    <row r="8" spans="1:11" customFormat="1" ht="39" customHeight="1" thickBot="1" x14ac:dyDescent="0.4">
      <c r="A8" s="50"/>
      <c r="B8" s="51" t="s">
        <v>55</v>
      </c>
      <c r="C8" s="52"/>
      <c r="D8" s="52" t="s">
        <v>56</v>
      </c>
      <c r="E8" s="53" t="s">
        <v>81</v>
      </c>
      <c r="F8" s="50"/>
      <c r="G8" s="50"/>
    </row>
    <row r="9" spans="1:11" customFormat="1" ht="16" thickBot="1" x14ac:dyDescent="0.4">
      <c r="A9" s="50"/>
      <c r="B9" s="54"/>
      <c r="C9" s="55"/>
      <c r="D9" s="55"/>
      <c r="E9" s="56"/>
      <c r="F9" s="50"/>
      <c r="G9" s="50"/>
    </row>
    <row r="10" spans="1:11" customFormat="1" ht="39" customHeight="1" thickBot="1" x14ac:dyDescent="0.4">
      <c r="A10" s="50"/>
      <c r="B10" s="51" t="s">
        <v>57</v>
      </c>
      <c r="C10" s="52"/>
      <c r="D10" s="52" t="s">
        <v>30</v>
      </c>
      <c r="E10" s="57">
        <v>25861</v>
      </c>
      <c r="F10" s="50"/>
      <c r="G10" s="50"/>
    </row>
    <row r="11" spans="1:11" customFormat="1" ht="29.25" customHeight="1" thickBot="1" x14ac:dyDescent="0.4">
      <c r="A11" s="50"/>
      <c r="B11" s="58"/>
      <c r="C11" s="55"/>
      <c r="D11" s="55"/>
      <c r="E11" s="56"/>
      <c r="F11" s="50"/>
      <c r="G11" s="50"/>
    </row>
    <row r="12" spans="1:11" ht="25.5" customHeight="1" x14ac:dyDescent="0.35">
      <c r="A12" s="59"/>
      <c r="B12" s="60" t="str">
        <f ca="1">"Employee standard contribution on salary at "&amp;TEXT(INDIRECT(PensionScheme&amp;"_Ee_conts"),"0.#%")&amp;":"</f>
        <v>Employee standard contribution on salary at 6.%:</v>
      </c>
      <c r="C12" s="61"/>
      <c r="D12" s="62" t="s">
        <v>31</v>
      </c>
      <c r="E12" s="88">
        <f ca="1">ROUND(PensionableSalary*INDIRECT(PensionScheme&amp;"_Ee_conts"),2)</f>
        <v>1551.66</v>
      </c>
      <c r="F12" s="59"/>
      <c r="G12" s="59"/>
    </row>
    <row r="13" spans="1:11" ht="15.5" x14ac:dyDescent="0.35">
      <c r="A13" s="59"/>
      <c r="B13" s="63" t="s">
        <v>59</v>
      </c>
      <c r="C13" s="45"/>
      <c r="D13" s="55"/>
      <c r="E13" s="89"/>
      <c r="F13" s="59"/>
      <c r="G13" s="59"/>
    </row>
    <row r="14" spans="1:11" ht="15.5" x14ac:dyDescent="0.35">
      <c r="A14" s="59"/>
      <c r="B14" s="64"/>
      <c r="C14" s="45"/>
      <c r="D14" s="55"/>
      <c r="E14" s="65"/>
      <c r="F14" s="59"/>
      <c r="G14" s="59"/>
    </row>
    <row r="15" spans="1:11" ht="23.25" customHeight="1" x14ac:dyDescent="0.35">
      <c r="A15" s="59"/>
      <c r="B15" s="64" t="s">
        <v>62</v>
      </c>
      <c r="C15" s="45"/>
      <c r="D15" s="55" t="s">
        <v>32</v>
      </c>
      <c r="E15" s="90">
        <f ca="1">ROUND(+PensionableSalary-Ee_StandardConts,2)</f>
        <v>24309.34</v>
      </c>
      <c r="F15" s="59"/>
      <c r="G15" s="59"/>
    </row>
    <row r="16" spans="1:11" ht="15.5" x14ac:dyDescent="0.35">
      <c r="A16" s="59"/>
      <c r="B16" s="63" t="s">
        <v>60</v>
      </c>
      <c r="C16" s="45"/>
      <c r="D16" s="55"/>
      <c r="E16" s="89"/>
      <c r="F16" s="59"/>
      <c r="G16" s="59"/>
    </row>
    <row r="17" spans="1:7" ht="15.5" x14ac:dyDescent="0.35">
      <c r="A17" s="59"/>
      <c r="B17" s="64"/>
      <c r="C17" s="45"/>
      <c r="D17" s="55"/>
      <c r="E17" s="65"/>
      <c r="F17" s="59"/>
      <c r="G17" s="59"/>
    </row>
    <row r="18" spans="1:7" ht="29.25" customHeight="1" x14ac:dyDescent="0.35">
      <c r="A18" s="59"/>
      <c r="B18" s="64" t="s">
        <v>63</v>
      </c>
      <c r="C18" s="45"/>
      <c r="D18" s="55" t="s">
        <v>33</v>
      </c>
      <c r="E18" s="66">
        <f>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1340.88</v>
      </c>
      <c r="F18" s="59"/>
      <c r="G18" s="59"/>
    </row>
    <row r="19" spans="1:7" ht="15.5" x14ac:dyDescent="0.35">
      <c r="A19" s="59"/>
      <c r="B19" s="64"/>
      <c r="C19" s="45"/>
      <c r="D19" s="55"/>
      <c r="E19" s="66"/>
      <c r="F19" s="59"/>
      <c r="G19" s="59"/>
    </row>
    <row r="20" spans="1:7" ht="29.25" customHeight="1" x14ac:dyDescent="0.35">
      <c r="A20" s="59"/>
      <c r="B20" s="64" t="s">
        <v>64</v>
      </c>
      <c r="C20" s="45"/>
      <c r="D20" s="55" t="s">
        <v>37</v>
      </c>
      <c r="E20" s="66">
        <f ca="1">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1216.75</v>
      </c>
      <c r="F20" s="59"/>
      <c r="G20" s="59"/>
    </row>
    <row r="21" spans="1:7" ht="15.5" x14ac:dyDescent="0.35">
      <c r="A21" s="59"/>
      <c r="B21" s="64"/>
      <c r="C21" s="45"/>
      <c r="D21" s="55"/>
      <c r="E21" s="66"/>
      <c r="F21" s="59"/>
      <c r="G21" s="59"/>
    </row>
    <row r="22" spans="1:7" ht="29.25" customHeight="1" thickBot="1" x14ac:dyDescent="0.4">
      <c r="A22" s="59"/>
      <c r="B22" s="67" t="s">
        <v>65</v>
      </c>
      <c r="C22" s="68"/>
      <c r="D22" s="69" t="s">
        <v>36</v>
      </c>
      <c r="E22" s="70">
        <f ca="1">ROUND(+Ee_NICs_nonPenSMART-Ee_NICs_PenSmart,2)</f>
        <v>124.13</v>
      </c>
      <c r="F22" s="59"/>
      <c r="G22" s="59"/>
    </row>
    <row r="23" spans="1:7" ht="15.5" x14ac:dyDescent="0.35">
      <c r="A23" s="59"/>
      <c r="B23" s="54"/>
      <c r="C23" s="45"/>
      <c r="D23" s="55"/>
      <c r="E23" s="71"/>
      <c r="F23" s="59"/>
      <c r="G23" s="59"/>
    </row>
    <row r="24" spans="1:7" ht="16" thickBot="1" x14ac:dyDescent="0.4">
      <c r="A24" s="59"/>
      <c r="B24" s="54"/>
      <c r="C24" s="45"/>
      <c r="D24" s="55"/>
      <c r="E24" s="71"/>
      <c r="F24" s="59"/>
      <c r="G24" s="59"/>
    </row>
    <row r="25" spans="1:7" ht="15.5" x14ac:dyDescent="0.35">
      <c r="A25" s="59"/>
      <c r="B25" s="60" t="str">
        <f ca="1">"Employer's standard contribution at "&amp;TEXT(INDIRECT(PensionScheme&amp;"_Er_conts"),"0.#%")&amp;" would be:"</f>
        <v>Employer's standard contribution at 15.% would be:</v>
      </c>
      <c r="C25" s="61"/>
      <c r="D25" s="62" t="s">
        <v>34</v>
      </c>
      <c r="E25" s="88">
        <f ca="1">ROUND(PensionableSalary*INDIRECT(PensionScheme&amp;"_Er_conts"),2)</f>
        <v>3879.15</v>
      </c>
      <c r="F25" s="59"/>
      <c r="G25" s="59"/>
    </row>
    <row r="26" spans="1:7" ht="15.5" x14ac:dyDescent="0.35">
      <c r="A26" s="59"/>
      <c r="B26" s="63" t="s">
        <v>61</v>
      </c>
      <c r="C26" s="45"/>
      <c r="D26" s="55"/>
      <c r="E26" s="91"/>
      <c r="F26" s="59"/>
      <c r="G26" s="59"/>
    </row>
    <row r="27" spans="1:7" ht="15.5" x14ac:dyDescent="0.35">
      <c r="A27" s="59"/>
      <c r="B27" s="64"/>
      <c r="C27" s="45"/>
      <c r="D27" s="55"/>
      <c r="E27" s="65"/>
      <c r="F27" s="59"/>
      <c r="G27" s="59"/>
    </row>
    <row r="28" spans="1:7" ht="15.5" x14ac:dyDescent="0.35">
      <c r="A28" s="59"/>
      <c r="B28" s="64" t="s">
        <v>66</v>
      </c>
      <c r="C28" s="45"/>
      <c r="D28" s="55" t="s">
        <v>35</v>
      </c>
      <c r="E28" s="90">
        <f ca="1">ROUND(Ee_StandardConts+Er_StandardCont,2)</f>
        <v>5430.81</v>
      </c>
      <c r="F28" s="59"/>
      <c r="G28" s="59"/>
    </row>
    <row r="29" spans="1:7" ht="16" thickBot="1" x14ac:dyDescent="0.4">
      <c r="A29" s="59"/>
      <c r="B29" s="72" t="s">
        <v>67</v>
      </c>
      <c r="C29" s="68"/>
      <c r="D29" s="69"/>
      <c r="E29" s="92"/>
      <c r="F29" s="59"/>
      <c r="G29" s="59"/>
    </row>
    <row r="30" spans="1:7" ht="15.5" x14ac:dyDescent="0.35">
      <c r="A30" s="59"/>
      <c r="B30" s="59"/>
      <c r="C30" s="59"/>
      <c r="D30" s="59"/>
      <c r="E30" s="59"/>
      <c r="F30" s="59"/>
      <c r="G30" s="59"/>
    </row>
    <row r="31" spans="1:7" hidden="1" x14ac:dyDescent="0.3">
      <c r="B31"/>
    </row>
    <row r="32" spans="1:7" hidden="1" x14ac:dyDescent="0.3">
      <c r="B32"/>
    </row>
    <row r="33" spans="2:2" hidden="1" x14ac:dyDescent="0.3">
      <c r="B33"/>
    </row>
    <row r="34" spans="2:2" hidden="1" x14ac:dyDescent="0.3">
      <c r="B34"/>
    </row>
  </sheetData>
  <mergeCells count="7">
    <mergeCell ref="A2:F2"/>
    <mergeCell ref="E12:E13"/>
    <mergeCell ref="E15:E16"/>
    <mergeCell ref="E25:E26"/>
    <mergeCell ref="E28:E29"/>
    <mergeCell ref="A4:F4"/>
    <mergeCell ref="A5:F5"/>
  </mergeCells>
  <dataValidations count="1">
    <dataValidation type="list" allowBlank="1" showInputMessage="1" showErrorMessage="1" sqref="E8" xr:uid="{00000000-0002-0000-0100-000000000000}">
      <formula1>"USS, SAUL_CARE, SAUL_Start"</formula1>
    </dataValidation>
  </dataValidations>
  <pageMargins left="0.31496062992125984" right="0.31496062992125984" top="0.74803149606299213" bottom="0.74803149606299213" header="0.31496062992125984" footer="0.31496062992125984"/>
  <pageSetup paperSize="9" scale="60" fitToHeight="0" orientation="portrait" horizontalDpi="300" verticalDpi="300" r:id="rId1"/>
  <headerFooter>
    <oddHeader>&amp;F</oddHeader>
    <oddFooter>&amp;L&amp;BImperial College London Confidential&amp;B&amp;C&amp;D&amp;RPage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Z357"/>
  <sheetViews>
    <sheetView showGridLines="0" showRowColHeaders="0" zoomScaleNormal="100" workbookViewId="0">
      <pane ySplit="1" topLeftCell="A167" activePane="bottomLeft" state="frozen"/>
      <selection activeCell="G21" sqref="G21"/>
      <selection pane="bottomLeft" activeCell="B168" sqref="B168:B183"/>
    </sheetView>
  </sheetViews>
  <sheetFormatPr defaultColWidth="0" defaultRowHeight="13" zeroHeight="1" x14ac:dyDescent="0.3"/>
  <cols>
    <col min="1" max="2" width="10.54296875" style="1" customWidth="1"/>
    <col min="3" max="3" width="1.54296875" style="1" bestFit="1" customWidth="1"/>
    <col min="4" max="4" width="22.1796875" style="1" customWidth="1"/>
    <col min="5" max="5" width="18.1796875" style="1" customWidth="1"/>
    <col min="6" max="7" width="15.54296875" style="1" customWidth="1"/>
    <col min="8" max="9" width="26.453125" style="1" customWidth="1"/>
    <col min="10" max="10" width="20.453125" style="1" customWidth="1"/>
    <col min="11" max="11" width="9.1796875" style="1" hidden="1" customWidth="1"/>
    <col min="12" max="13" width="9.1796875" hidden="1" customWidth="1"/>
    <col min="14" max="16384" width="9.1796875" style="1" hidden="1"/>
  </cols>
  <sheetData>
    <row r="1" spans="1:51" ht="48.75" customHeight="1" x14ac:dyDescent="0.3"/>
    <row r="2" spans="1:51" ht="64.5" customHeight="1" x14ac:dyDescent="0.3">
      <c r="B2" s="79" t="s">
        <v>54</v>
      </c>
      <c r="C2" s="86"/>
      <c r="D2" s="86"/>
      <c r="E2" s="86"/>
      <c r="F2" s="86"/>
      <c r="G2" s="86"/>
      <c r="H2" s="86"/>
      <c r="I2" s="86"/>
      <c r="J2" s="49"/>
    </row>
    <row r="3" spans="1:51" x14ac:dyDescent="0.3">
      <c r="A3"/>
      <c r="B3"/>
      <c r="C3"/>
      <c r="D3"/>
      <c r="E3"/>
      <c r="F3"/>
      <c r="G3"/>
      <c r="H3"/>
      <c r="I3"/>
      <c r="J3"/>
    </row>
    <row r="4" spans="1:51" ht="36.75" customHeight="1" x14ac:dyDescent="0.4">
      <c r="B4" s="95" t="str">
        <f>"USS PensionSMART Ready Reckoner for "&amp;TaxYear&amp;" tax year, and pay scale applicable from "&amp;TEXT(PayScaleDate,"d mmmm yyyy")</f>
        <v>USS PensionSMART Ready Reckoner for 2024/25 tax year, and pay scale applicable from 1 January 2024</v>
      </c>
      <c r="C4" s="96"/>
      <c r="D4" s="96"/>
      <c r="E4" s="96"/>
      <c r="F4" s="96"/>
      <c r="G4" s="96"/>
      <c r="H4" s="96"/>
      <c r="I4" s="96"/>
      <c r="J4" s="73"/>
    </row>
    <row r="5" spans="1:51" ht="48.75" customHeight="1" x14ac:dyDescent="0.3">
      <c r="B5" s="97" t="s">
        <v>58</v>
      </c>
      <c r="C5" s="98"/>
      <c r="D5" s="98"/>
      <c r="E5" s="98"/>
      <c r="F5" s="98"/>
      <c r="G5" s="98"/>
      <c r="H5" s="98"/>
      <c r="I5" s="98"/>
      <c r="J5" s="46"/>
    </row>
    <row r="6" spans="1:51" ht="48.75" hidden="1" customHeight="1" x14ac:dyDescent="0.4">
      <c r="B6" s="107" t="s">
        <v>73</v>
      </c>
      <c r="C6" s="108"/>
      <c r="D6" s="108"/>
      <c r="E6" s="108"/>
      <c r="F6" s="108"/>
      <c r="G6" s="108"/>
      <c r="H6" s="108"/>
      <c r="I6" s="108"/>
      <c r="J6" s="46"/>
    </row>
    <row r="7" spans="1:51" ht="45.75" customHeight="1" x14ac:dyDescent="0.3">
      <c r="B7" s="99"/>
      <c r="C7" s="98"/>
      <c r="D7" s="98"/>
      <c r="E7" s="98"/>
      <c r="F7" s="98"/>
      <c r="G7" s="98"/>
      <c r="H7" s="98"/>
      <c r="I7" s="98"/>
      <c r="J7" s="46"/>
    </row>
    <row r="8" spans="1:51" ht="18" customHeight="1" x14ac:dyDescent="0.3">
      <c r="A8" s="8"/>
      <c r="B8" s="8"/>
      <c r="C8" s="8"/>
      <c r="D8" s="8"/>
      <c r="E8" s="8"/>
      <c r="F8" s="8"/>
      <c r="G8" s="8"/>
      <c r="H8" s="8"/>
      <c r="I8" s="8"/>
      <c r="J8" s="8"/>
    </row>
    <row r="9" spans="1:51" x14ac:dyDescent="0.3">
      <c r="A9" s="104"/>
      <c r="B9" s="104"/>
      <c r="C9" s="104"/>
      <c r="D9" s="104"/>
      <c r="E9" s="104"/>
      <c r="F9" s="104"/>
      <c r="G9" s="104"/>
      <c r="H9" s="104"/>
      <c r="I9" s="104"/>
      <c r="J9" s="104"/>
    </row>
    <row r="10" spans="1:51" ht="27" customHeight="1" x14ac:dyDescent="0.3">
      <c r="A10" s="105" t="s">
        <v>74</v>
      </c>
      <c r="B10" s="105"/>
      <c r="C10" s="105"/>
      <c r="D10" s="105"/>
      <c r="E10" s="105"/>
      <c r="F10" s="105"/>
      <c r="G10" s="105"/>
      <c r="H10" s="105"/>
      <c r="I10" s="105"/>
      <c r="J10" s="105"/>
    </row>
    <row r="11" spans="1:51" ht="15.5" x14ac:dyDescent="0.3">
      <c r="A11" s="102" t="s">
        <v>76</v>
      </c>
      <c r="B11" s="106"/>
      <c r="C11" s="106"/>
      <c r="D11" s="106"/>
      <c r="E11" s="106"/>
      <c r="F11" s="106"/>
      <c r="G11" s="106"/>
      <c r="H11" s="106"/>
      <c r="I11" s="106"/>
      <c r="J11" s="106"/>
    </row>
    <row r="12" spans="1:51" x14ac:dyDescent="0.3">
      <c r="A12" s="41"/>
      <c r="B12" s="40"/>
      <c r="C12" s="40"/>
      <c r="D12" s="40"/>
      <c r="E12" s="40"/>
      <c r="F12" s="40"/>
      <c r="G12" s="40"/>
      <c r="H12" s="40"/>
      <c r="I12" s="40"/>
      <c r="J12" s="40"/>
    </row>
    <row r="13" spans="1:51" ht="89.25" customHeight="1" x14ac:dyDescent="0.3">
      <c r="A13" s="24" t="s">
        <v>0</v>
      </c>
      <c r="B13" s="22" t="s">
        <v>2</v>
      </c>
      <c r="C13" s="23"/>
      <c r="D13" s="24" t="str">
        <f>"Employee standard Contribution on salary at "&amp;TEXT(USS_Ee_conts,"0.#%")&amp;" (corresponds to column A of the PensionSMART Ts &amp; Cs)"</f>
        <v>Employee standard Contribution on salary at 6.1% (corresponds to column A of the PensionSMART Ts &amp; Cs)</v>
      </c>
      <c r="E13" s="24" t="s">
        <v>3</v>
      </c>
      <c r="F13" s="25" t="s">
        <v>4</v>
      </c>
      <c r="G13" s="25" t="s">
        <v>5</v>
      </c>
      <c r="H13" s="24" t="str">
        <f>"Employer's standard contribution at "&amp;TEXT(USS_Er_conts,"0.#%")&amp;" would be (corresponds to column B of the PensionSMART Ts &amp; Cs)"</f>
        <v>Employer's standard contribution at 14.5% would be (corresponds to column B of the PensionSMART Ts &amp; Cs)</v>
      </c>
      <c r="I13" s="24" t="s">
        <v>39</v>
      </c>
      <c r="J13" s="24" t="s">
        <v>1</v>
      </c>
    </row>
    <row r="14" spans="1:51" x14ac:dyDescent="0.3">
      <c r="A14" s="34">
        <v>52</v>
      </c>
      <c r="B14" s="35">
        <v>81701</v>
      </c>
      <c r="C14" s="10"/>
      <c r="D14" s="11">
        <f t="shared" ref="D14:D45" si="0">ROUND(PensionableSalary*USS_Ee_conts,2)</f>
        <v>4983.76</v>
      </c>
      <c r="E14" s="11">
        <f t="shared" ref="E14:E45" si="1">ROUND(+PensionableSalary-Ee_StandardConts,2)</f>
        <v>76717.240000000005</v>
      </c>
      <c r="F14" s="12">
        <f t="shared" ref="F14:F45" si="2">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3922.22</v>
      </c>
      <c r="G14" s="12">
        <f t="shared" ref="G14:G45" si="3">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3822.54</v>
      </c>
      <c r="H14" s="11">
        <f t="shared" ref="H14:H45" si="4">ROUND(PensionableSalary*USS_Er_conts,2)</f>
        <v>11846.65</v>
      </c>
      <c r="I14" s="11">
        <f t="shared" ref="I14:I45" si="5">ROUND(Ee_StandardConts+Er_StandardCont,2)</f>
        <v>16830.41</v>
      </c>
      <c r="J14" s="11">
        <f t="shared" ref="J14:J45" si="6">ROUND(+Ee_NICs_nonPenSMART-Ee_NICs_PenSmart,2)</f>
        <v>99.68</v>
      </c>
      <c r="AX14" s="2"/>
      <c r="AY14" s="3"/>
    </row>
    <row r="15" spans="1:51" x14ac:dyDescent="0.3">
      <c r="A15" s="36">
        <v>51</v>
      </c>
      <c r="B15" s="37">
        <v>79437</v>
      </c>
      <c r="C15" s="14"/>
      <c r="D15" s="15">
        <f t="shared" si="0"/>
        <v>4845.66</v>
      </c>
      <c r="E15" s="15">
        <f t="shared" si="1"/>
        <v>74591.34</v>
      </c>
      <c r="F15" s="16">
        <f t="shared" si="2"/>
        <v>3876.94</v>
      </c>
      <c r="G15" s="16">
        <f t="shared" si="3"/>
        <v>3780.03</v>
      </c>
      <c r="H15" s="15">
        <f t="shared" si="4"/>
        <v>11518.37</v>
      </c>
      <c r="I15" s="15">
        <f t="shared" si="5"/>
        <v>16364.03</v>
      </c>
      <c r="J15" s="15">
        <f t="shared" si="6"/>
        <v>96.91</v>
      </c>
      <c r="AX15" s="2"/>
      <c r="AY15" s="3"/>
    </row>
    <row r="16" spans="1:51" x14ac:dyDescent="0.3">
      <c r="A16" s="36">
        <v>50</v>
      </c>
      <c r="B16" s="37">
        <v>77323</v>
      </c>
      <c r="C16" s="14"/>
      <c r="D16" s="15">
        <f t="shared" si="0"/>
        <v>4716.7</v>
      </c>
      <c r="E16" s="15">
        <f t="shared" si="1"/>
        <v>72606.3</v>
      </c>
      <c r="F16" s="16">
        <f t="shared" si="2"/>
        <v>3834.66</v>
      </c>
      <c r="G16" s="16">
        <f t="shared" si="3"/>
        <v>3740.33</v>
      </c>
      <c r="H16" s="15">
        <f t="shared" si="4"/>
        <v>11211.84</v>
      </c>
      <c r="I16" s="15">
        <f t="shared" si="5"/>
        <v>15928.54</v>
      </c>
      <c r="J16" s="15">
        <f t="shared" si="6"/>
        <v>94.33</v>
      </c>
      <c r="AX16" s="2"/>
      <c r="AY16" s="3"/>
    </row>
    <row r="17" spans="1:51" x14ac:dyDescent="0.3">
      <c r="A17" s="36">
        <v>49</v>
      </c>
      <c r="B17" s="37">
        <v>75337</v>
      </c>
      <c r="C17" s="14"/>
      <c r="D17" s="15">
        <f t="shared" si="0"/>
        <v>4595.5600000000004</v>
      </c>
      <c r="E17" s="15">
        <f t="shared" si="1"/>
        <v>70741.440000000002</v>
      </c>
      <c r="F17" s="16">
        <f t="shared" si="2"/>
        <v>3794.94</v>
      </c>
      <c r="G17" s="16">
        <f t="shared" si="3"/>
        <v>3703.03</v>
      </c>
      <c r="H17" s="15">
        <f t="shared" si="4"/>
        <v>10923.87</v>
      </c>
      <c r="I17" s="15">
        <f t="shared" si="5"/>
        <v>15519.43</v>
      </c>
      <c r="J17" s="15">
        <f t="shared" si="6"/>
        <v>91.91</v>
      </c>
      <c r="AX17" s="2"/>
      <c r="AY17" s="3"/>
    </row>
    <row r="18" spans="1:51" x14ac:dyDescent="0.3">
      <c r="A18" s="36">
        <v>48</v>
      </c>
      <c r="B18" s="37">
        <v>73331</v>
      </c>
      <c r="C18" s="14"/>
      <c r="D18" s="15">
        <f t="shared" si="0"/>
        <v>4473.1899999999996</v>
      </c>
      <c r="E18" s="15">
        <f t="shared" si="1"/>
        <v>68857.81</v>
      </c>
      <c r="F18" s="16">
        <f t="shared" si="2"/>
        <v>3754.82</v>
      </c>
      <c r="G18" s="16">
        <f t="shared" si="3"/>
        <v>3665.36</v>
      </c>
      <c r="H18" s="15">
        <f t="shared" si="4"/>
        <v>10633</v>
      </c>
      <c r="I18" s="15">
        <f t="shared" si="5"/>
        <v>15106.19</v>
      </c>
      <c r="J18" s="15">
        <f t="shared" si="6"/>
        <v>89.46</v>
      </c>
      <c r="AX18" s="2"/>
      <c r="AY18" s="3"/>
    </row>
    <row r="19" spans="1:51" x14ac:dyDescent="0.3">
      <c r="A19" s="36">
        <v>47</v>
      </c>
      <c r="B19" s="37">
        <v>71402</v>
      </c>
      <c r="C19" s="14"/>
      <c r="D19" s="15">
        <f t="shared" si="0"/>
        <v>4355.5200000000004</v>
      </c>
      <c r="E19" s="15">
        <f t="shared" si="1"/>
        <v>67046.48</v>
      </c>
      <c r="F19" s="16">
        <f t="shared" si="2"/>
        <v>3716.24</v>
      </c>
      <c r="G19" s="16">
        <f t="shared" si="3"/>
        <v>3629.13</v>
      </c>
      <c r="H19" s="15">
        <f t="shared" si="4"/>
        <v>10353.290000000001</v>
      </c>
      <c r="I19" s="15">
        <f t="shared" si="5"/>
        <v>14708.81</v>
      </c>
      <c r="J19" s="15">
        <f t="shared" si="6"/>
        <v>87.11</v>
      </c>
      <c r="AX19" s="2"/>
      <c r="AY19" s="3"/>
    </row>
    <row r="20" spans="1:51" x14ac:dyDescent="0.3">
      <c r="A20" s="36">
        <v>46</v>
      </c>
      <c r="B20" s="37">
        <v>69510</v>
      </c>
      <c r="C20" s="14"/>
      <c r="D20" s="15">
        <f t="shared" si="0"/>
        <v>4240.1099999999997</v>
      </c>
      <c r="E20" s="15">
        <f t="shared" si="1"/>
        <v>65269.89</v>
      </c>
      <c r="F20" s="16">
        <f t="shared" si="2"/>
        <v>3678.4</v>
      </c>
      <c r="G20" s="16">
        <f t="shared" si="3"/>
        <v>3593.6</v>
      </c>
      <c r="H20" s="15">
        <f t="shared" si="4"/>
        <v>10078.950000000001</v>
      </c>
      <c r="I20" s="15">
        <f t="shared" si="5"/>
        <v>14319.06</v>
      </c>
      <c r="J20" s="15">
        <f t="shared" si="6"/>
        <v>84.8</v>
      </c>
      <c r="AX20" s="2"/>
      <c r="AY20" s="3"/>
    </row>
    <row r="21" spans="1:51" x14ac:dyDescent="0.3">
      <c r="A21" s="36">
        <v>45</v>
      </c>
      <c r="B21" s="37">
        <v>67674</v>
      </c>
      <c r="C21" s="14"/>
      <c r="D21" s="15">
        <f t="shared" si="0"/>
        <v>4128.1099999999997</v>
      </c>
      <c r="E21" s="15">
        <f t="shared" si="1"/>
        <v>63545.89</v>
      </c>
      <c r="F21" s="16">
        <f t="shared" si="2"/>
        <v>3641.68</v>
      </c>
      <c r="G21" s="16">
        <f t="shared" si="3"/>
        <v>3559.12</v>
      </c>
      <c r="H21" s="15">
        <f t="shared" si="4"/>
        <v>9812.73</v>
      </c>
      <c r="I21" s="15">
        <f t="shared" si="5"/>
        <v>13940.84</v>
      </c>
      <c r="J21" s="15">
        <f t="shared" si="6"/>
        <v>82.56</v>
      </c>
      <c r="AX21" s="2"/>
      <c r="AY21" s="3"/>
    </row>
    <row r="22" spans="1:51" x14ac:dyDescent="0.3">
      <c r="A22" s="36">
        <v>44</v>
      </c>
      <c r="B22" s="37">
        <v>65935</v>
      </c>
      <c r="C22" s="14"/>
      <c r="D22" s="15">
        <f t="shared" si="0"/>
        <v>4022.04</v>
      </c>
      <c r="E22" s="15">
        <f t="shared" si="1"/>
        <v>61912.959999999999</v>
      </c>
      <c r="F22" s="16">
        <f t="shared" si="2"/>
        <v>3606.9</v>
      </c>
      <c r="G22" s="16">
        <f t="shared" si="3"/>
        <v>3526.46</v>
      </c>
      <c r="H22" s="15">
        <f t="shared" si="4"/>
        <v>9560.58</v>
      </c>
      <c r="I22" s="15">
        <f t="shared" si="5"/>
        <v>13582.62</v>
      </c>
      <c r="J22" s="15">
        <f t="shared" si="6"/>
        <v>80.44</v>
      </c>
      <c r="AX22" s="2"/>
      <c r="AY22" s="3"/>
    </row>
    <row r="23" spans="1:51" x14ac:dyDescent="0.3">
      <c r="A23" s="36">
        <v>43</v>
      </c>
      <c r="B23" s="37">
        <v>64216</v>
      </c>
      <c r="C23" s="14"/>
      <c r="D23" s="15">
        <f t="shared" si="0"/>
        <v>3917.18</v>
      </c>
      <c r="E23" s="15">
        <f t="shared" si="1"/>
        <v>60298.82</v>
      </c>
      <c r="F23" s="16">
        <f t="shared" si="2"/>
        <v>3572.52</v>
      </c>
      <c r="G23" s="16">
        <f t="shared" si="3"/>
        <v>3494.18</v>
      </c>
      <c r="H23" s="15">
        <f t="shared" si="4"/>
        <v>9311.32</v>
      </c>
      <c r="I23" s="15">
        <f t="shared" si="5"/>
        <v>13228.5</v>
      </c>
      <c r="J23" s="15">
        <f t="shared" si="6"/>
        <v>78.34</v>
      </c>
      <c r="AX23" s="2"/>
      <c r="AY23" s="3"/>
    </row>
    <row r="24" spans="1:51" x14ac:dyDescent="0.3">
      <c r="A24" s="36">
        <v>42</v>
      </c>
      <c r="B24" s="37">
        <v>62520</v>
      </c>
      <c r="C24" s="14"/>
      <c r="D24" s="15">
        <f t="shared" si="0"/>
        <v>3813.72</v>
      </c>
      <c r="E24" s="15">
        <f t="shared" si="1"/>
        <v>58706.28</v>
      </c>
      <c r="F24" s="16">
        <f t="shared" si="2"/>
        <v>3538.6</v>
      </c>
      <c r="G24" s="16">
        <f t="shared" si="3"/>
        <v>3462.33</v>
      </c>
      <c r="H24" s="15">
        <f t="shared" si="4"/>
        <v>9065.4</v>
      </c>
      <c r="I24" s="15">
        <f t="shared" si="5"/>
        <v>12879.12</v>
      </c>
      <c r="J24" s="15">
        <f t="shared" si="6"/>
        <v>76.27</v>
      </c>
      <c r="AX24" s="2"/>
      <c r="AY24" s="3"/>
    </row>
    <row r="25" spans="1:51" x14ac:dyDescent="0.3">
      <c r="A25" s="36">
        <v>41</v>
      </c>
      <c r="B25" s="37">
        <v>60942</v>
      </c>
      <c r="C25" s="14"/>
      <c r="D25" s="15">
        <f t="shared" si="0"/>
        <v>3717.46</v>
      </c>
      <c r="E25" s="15">
        <f t="shared" si="1"/>
        <v>57224.54</v>
      </c>
      <c r="F25" s="16">
        <f t="shared" si="2"/>
        <v>3507.04</v>
      </c>
      <c r="G25" s="16">
        <f t="shared" si="3"/>
        <v>3432.69</v>
      </c>
      <c r="H25" s="15">
        <f t="shared" si="4"/>
        <v>8836.59</v>
      </c>
      <c r="I25" s="15">
        <f t="shared" si="5"/>
        <v>12554.05</v>
      </c>
      <c r="J25" s="15">
        <f t="shared" si="6"/>
        <v>74.349999999999994</v>
      </c>
      <c r="AX25" s="2"/>
      <c r="AY25" s="3"/>
    </row>
    <row r="26" spans="1:51" x14ac:dyDescent="0.3">
      <c r="A26" s="36">
        <v>40</v>
      </c>
      <c r="B26" s="37">
        <v>59363</v>
      </c>
      <c r="C26" s="14"/>
      <c r="D26" s="15">
        <f t="shared" si="0"/>
        <v>3621.14</v>
      </c>
      <c r="E26" s="15">
        <f t="shared" si="1"/>
        <v>55741.86</v>
      </c>
      <c r="F26" s="16">
        <f t="shared" si="2"/>
        <v>3475.46</v>
      </c>
      <c r="G26" s="16">
        <f t="shared" si="3"/>
        <v>3403.04</v>
      </c>
      <c r="H26" s="15">
        <f t="shared" si="4"/>
        <v>8607.64</v>
      </c>
      <c r="I26" s="15">
        <f t="shared" si="5"/>
        <v>12228.78</v>
      </c>
      <c r="J26" s="15">
        <f t="shared" si="6"/>
        <v>72.42</v>
      </c>
      <c r="AX26" s="2"/>
      <c r="AY26" s="3"/>
    </row>
    <row r="27" spans="1:51" x14ac:dyDescent="0.3">
      <c r="A27" s="36">
        <v>39</v>
      </c>
      <c r="B27" s="37">
        <v>57842</v>
      </c>
      <c r="C27" s="14"/>
      <c r="D27" s="15">
        <f t="shared" si="0"/>
        <v>3528.36</v>
      </c>
      <c r="E27" s="15">
        <f t="shared" si="1"/>
        <v>54313.64</v>
      </c>
      <c r="F27" s="16">
        <f t="shared" si="2"/>
        <v>3445.04</v>
      </c>
      <c r="G27" s="16">
        <f t="shared" si="3"/>
        <v>3374.47</v>
      </c>
      <c r="H27" s="15">
        <f t="shared" si="4"/>
        <v>8387.09</v>
      </c>
      <c r="I27" s="15">
        <f t="shared" si="5"/>
        <v>11915.45</v>
      </c>
      <c r="J27" s="15">
        <f t="shared" si="6"/>
        <v>70.569999999999993</v>
      </c>
      <c r="AX27" s="2"/>
      <c r="AY27" s="3"/>
    </row>
    <row r="28" spans="1:51" x14ac:dyDescent="0.3">
      <c r="A28" s="36">
        <v>38</v>
      </c>
      <c r="B28" s="37">
        <v>56345</v>
      </c>
      <c r="C28" s="14"/>
      <c r="D28" s="15">
        <f t="shared" si="0"/>
        <v>3437.05</v>
      </c>
      <c r="E28" s="15">
        <f t="shared" si="1"/>
        <v>52907.95</v>
      </c>
      <c r="F28" s="16">
        <f t="shared" si="2"/>
        <v>3415.1</v>
      </c>
      <c r="G28" s="16">
        <f t="shared" si="3"/>
        <v>3346.36</v>
      </c>
      <c r="H28" s="15">
        <f t="shared" si="4"/>
        <v>8170.03</v>
      </c>
      <c r="I28" s="15">
        <f t="shared" si="5"/>
        <v>11607.08</v>
      </c>
      <c r="J28" s="15">
        <f t="shared" si="6"/>
        <v>68.739999999999995</v>
      </c>
      <c r="AX28" s="2"/>
      <c r="AY28" s="3"/>
    </row>
    <row r="29" spans="1:51" x14ac:dyDescent="0.3">
      <c r="A29" s="36">
        <v>37</v>
      </c>
      <c r="B29" s="37">
        <v>54927</v>
      </c>
      <c r="C29" s="14"/>
      <c r="D29" s="15">
        <f t="shared" si="0"/>
        <v>3350.55</v>
      </c>
      <c r="E29" s="15">
        <f t="shared" si="1"/>
        <v>51576.45</v>
      </c>
      <c r="F29" s="16">
        <f t="shared" si="2"/>
        <v>3386.74</v>
      </c>
      <c r="G29" s="16">
        <f t="shared" si="3"/>
        <v>3319.73</v>
      </c>
      <c r="H29" s="15">
        <f t="shared" si="4"/>
        <v>7964.42</v>
      </c>
      <c r="I29" s="15">
        <f t="shared" si="5"/>
        <v>11314.97</v>
      </c>
      <c r="J29" s="15">
        <f t="shared" si="6"/>
        <v>67.010000000000005</v>
      </c>
      <c r="AX29" s="2"/>
      <c r="AY29" s="3"/>
    </row>
    <row r="30" spans="1:51" x14ac:dyDescent="0.3">
      <c r="A30" s="36">
        <v>36</v>
      </c>
      <c r="B30" s="37">
        <v>53558</v>
      </c>
      <c r="C30" s="14"/>
      <c r="D30" s="15">
        <f t="shared" si="0"/>
        <v>3267.04</v>
      </c>
      <c r="E30" s="15">
        <f t="shared" si="1"/>
        <v>50290.96</v>
      </c>
      <c r="F30" s="16">
        <f t="shared" si="2"/>
        <v>3359.36</v>
      </c>
      <c r="G30" s="16">
        <f t="shared" si="3"/>
        <v>3294.02</v>
      </c>
      <c r="H30" s="15">
        <f t="shared" si="4"/>
        <v>7765.91</v>
      </c>
      <c r="I30" s="15">
        <f t="shared" si="5"/>
        <v>11032.95</v>
      </c>
      <c r="J30" s="15">
        <f t="shared" si="6"/>
        <v>65.34</v>
      </c>
      <c r="AX30" s="2"/>
      <c r="AY30" s="3"/>
    </row>
    <row r="31" spans="1:51" x14ac:dyDescent="0.3">
      <c r="A31" s="36">
        <v>35</v>
      </c>
      <c r="B31" s="37">
        <v>52201</v>
      </c>
      <c r="C31" s="14"/>
      <c r="D31" s="15">
        <f t="shared" si="0"/>
        <v>3184.26</v>
      </c>
      <c r="E31" s="15">
        <f t="shared" si="1"/>
        <v>49016.74</v>
      </c>
      <c r="F31" s="16">
        <f t="shared" si="2"/>
        <v>3332.22</v>
      </c>
      <c r="G31" s="16">
        <f t="shared" si="3"/>
        <v>3193.34</v>
      </c>
      <c r="H31" s="15">
        <f t="shared" si="4"/>
        <v>7569.15</v>
      </c>
      <c r="I31" s="15">
        <f t="shared" si="5"/>
        <v>10753.41</v>
      </c>
      <c r="J31" s="15">
        <f t="shared" si="6"/>
        <v>138.88</v>
      </c>
      <c r="AX31" s="2"/>
      <c r="AY31" s="3"/>
    </row>
    <row r="32" spans="1:51" x14ac:dyDescent="0.3">
      <c r="A32" s="36">
        <v>34</v>
      </c>
      <c r="B32" s="37">
        <v>50910</v>
      </c>
      <c r="C32" s="14"/>
      <c r="D32" s="15">
        <f t="shared" si="0"/>
        <v>3105.51</v>
      </c>
      <c r="E32" s="15">
        <f t="shared" si="1"/>
        <v>47804.49</v>
      </c>
      <c r="F32" s="16">
        <f t="shared" si="2"/>
        <v>3306.4</v>
      </c>
      <c r="G32" s="16">
        <f t="shared" si="3"/>
        <v>3096.36</v>
      </c>
      <c r="H32" s="15">
        <f t="shared" si="4"/>
        <v>7381.95</v>
      </c>
      <c r="I32" s="15">
        <f t="shared" si="5"/>
        <v>10487.46</v>
      </c>
      <c r="J32" s="15">
        <f t="shared" si="6"/>
        <v>210.04</v>
      </c>
      <c r="AX32" s="2"/>
      <c r="AY32" s="3"/>
    </row>
    <row r="33" spans="1:51" x14ac:dyDescent="0.3">
      <c r="A33" s="36">
        <v>33</v>
      </c>
      <c r="B33" s="37">
        <v>49661</v>
      </c>
      <c r="C33" s="14"/>
      <c r="D33" s="15">
        <f t="shared" si="0"/>
        <v>3029.32</v>
      </c>
      <c r="E33" s="15">
        <f t="shared" si="1"/>
        <v>46631.68</v>
      </c>
      <c r="F33" s="16">
        <f t="shared" si="2"/>
        <v>3244.88</v>
      </c>
      <c r="G33" s="16">
        <f t="shared" si="3"/>
        <v>3002.53</v>
      </c>
      <c r="H33" s="15">
        <f t="shared" si="4"/>
        <v>7200.85</v>
      </c>
      <c r="I33" s="15">
        <f t="shared" si="5"/>
        <v>10230.17</v>
      </c>
      <c r="J33" s="15">
        <f t="shared" si="6"/>
        <v>242.35</v>
      </c>
      <c r="AX33" s="2"/>
      <c r="AY33" s="3"/>
    </row>
    <row r="34" spans="1:51" x14ac:dyDescent="0.3">
      <c r="A34" s="36">
        <v>32</v>
      </c>
      <c r="B34" s="37">
        <v>48516</v>
      </c>
      <c r="C34" s="14"/>
      <c r="D34" s="15">
        <f t="shared" si="0"/>
        <v>2959.48</v>
      </c>
      <c r="E34" s="15">
        <f t="shared" si="1"/>
        <v>45556.52</v>
      </c>
      <c r="F34" s="16">
        <f t="shared" si="2"/>
        <v>3153.28</v>
      </c>
      <c r="G34" s="16">
        <f t="shared" si="3"/>
        <v>2916.52</v>
      </c>
      <c r="H34" s="15">
        <f t="shared" si="4"/>
        <v>7034.82</v>
      </c>
      <c r="I34" s="15">
        <f t="shared" si="5"/>
        <v>9994.2999999999993</v>
      </c>
      <c r="J34" s="15">
        <f t="shared" si="6"/>
        <v>236.76</v>
      </c>
      <c r="AX34" s="2"/>
      <c r="AY34" s="3"/>
    </row>
    <row r="35" spans="1:51" x14ac:dyDescent="0.3">
      <c r="A35" s="36">
        <v>31</v>
      </c>
      <c r="B35" s="37">
        <v>47377</v>
      </c>
      <c r="C35" s="14"/>
      <c r="D35" s="15">
        <f t="shared" si="0"/>
        <v>2890</v>
      </c>
      <c r="E35" s="15">
        <f t="shared" si="1"/>
        <v>44487</v>
      </c>
      <c r="F35" s="16">
        <f t="shared" si="2"/>
        <v>3062.16</v>
      </c>
      <c r="G35" s="16">
        <f t="shared" si="3"/>
        <v>2830.96</v>
      </c>
      <c r="H35" s="15">
        <f t="shared" si="4"/>
        <v>6869.67</v>
      </c>
      <c r="I35" s="15">
        <f t="shared" si="5"/>
        <v>9759.67</v>
      </c>
      <c r="J35" s="15">
        <f t="shared" si="6"/>
        <v>231.2</v>
      </c>
      <c r="AX35" s="2"/>
      <c r="AY35" s="3"/>
    </row>
    <row r="36" spans="1:51" x14ac:dyDescent="0.3">
      <c r="A36" s="36">
        <v>30</v>
      </c>
      <c r="B36" s="37">
        <v>46344</v>
      </c>
      <c r="C36" s="14"/>
      <c r="D36" s="15">
        <f t="shared" si="0"/>
        <v>2826.98</v>
      </c>
      <c r="E36" s="15">
        <f t="shared" si="1"/>
        <v>43517.02</v>
      </c>
      <c r="F36" s="16">
        <f t="shared" si="2"/>
        <v>2979.52</v>
      </c>
      <c r="G36" s="16">
        <f t="shared" si="3"/>
        <v>2753.36</v>
      </c>
      <c r="H36" s="15">
        <f t="shared" si="4"/>
        <v>6719.88</v>
      </c>
      <c r="I36" s="15">
        <f t="shared" si="5"/>
        <v>9546.86</v>
      </c>
      <c r="J36" s="15">
        <f t="shared" si="6"/>
        <v>226.16</v>
      </c>
      <c r="AX36" s="2"/>
      <c r="AY36" s="3"/>
    </row>
    <row r="37" spans="1:51" x14ac:dyDescent="0.3">
      <c r="A37" s="36">
        <v>29</v>
      </c>
      <c r="B37" s="37">
        <v>45321</v>
      </c>
      <c r="C37" s="14"/>
      <c r="D37" s="15">
        <f t="shared" si="0"/>
        <v>2764.58</v>
      </c>
      <c r="E37" s="15">
        <f t="shared" si="1"/>
        <v>42556.42</v>
      </c>
      <c r="F37" s="16">
        <f t="shared" si="2"/>
        <v>2897.68</v>
      </c>
      <c r="G37" s="16">
        <f t="shared" si="3"/>
        <v>2676.51</v>
      </c>
      <c r="H37" s="15">
        <f t="shared" si="4"/>
        <v>6571.55</v>
      </c>
      <c r="I37" s="15">
        <f t="shared" si="5"/>
        <v>9336.1299999999992</v>
      </c>
      <c r="J37" s="15">
        <f t="shared" si="6"/>
        <v>221.17</v>
      </c>
      <c r="AX37" s="2"/>
      <c r="AY37" s="3"/>
    </row>
    <row r="38" spans="1:51" x14ac:dyDescent="0.3">
      <c r="A38" s="36">
        <v>28</v>
      </c>
      <c r="B38" s="37">
        <v>44309</v>
      </c>
      <c r="C38" s="14"/>
      <c r="D38" s="15">
        <f t="shared" si="0"/>
        <v>2702.85</v>
      </c>
      <c r="E38" s="15">
        <f t="shared" si="1"/>
        <v>41606.15</v>
      </c>
      <c r="F38" s="16">
        <f t="shared" si="2"/>
        <v>2816.72</v>
      </c>
      <c r="G38" s="16">
        <f t="shared" si="3"/>
        <v>2600.4899999999998</v>
      </c>
      <c r="H38" s="15">
        <f t="shared" si="4"/>
        <v>6424.81</v>
      </c>
      <c r="I38" s="15">
        <f t="shared" si="5"/>
        <v>9127.66</v>
      </c>
      <c r="J38" s="15">
        <f t="shared" si="6"/>
        <v>216.23</v>
      </c>
      <c r="AX38" s="2"/>
      <c r="AY38" s="3"/>
    </row>
    <row r="39" spans="1:51" x14ac:dyDescent="0.3">
      <c r="A39" s="36">
        <v>27</v>
      </c>
      <c r="B39" s="37">
        <v>43360</v>
      </c>
      <c r="C39" s="14"/>
      <c r="D39" s="15">
        <f t="shared" si="0"/>
        <v>2644.96</v>
      </c>
      <c r="E39" s="15">
        <f t="shared" si="1"/>
        <v>40715.040000000001</v>
      </c>
      <c r="F39" s="16">
        <f t="shared" si="2"/>
        <v>2740.8</v>
      </c>
      <c r="G39" s="16">
        <f t="shared" si="3"/>
        <v>2529.1999999999998</v>
      </c>
      <c r="H39" s="15">
        <f t="shared" si="4"/>
        <v>6287.2</v>
      </c>
      <c r="I39" s="15">
        <f t="shared" si="5"/>
        <v>8932.16</v>
      </c>
      <c r="J39" s="15">
        <f t="shared" si="6"/>
        <v>211.6</v>
      </c>
      <c r="AX39" s="2"/>
      <c r="AY39" s="3"/>
    </row>
    <row r="40" spans="1:51" x14ac:dyDescent="0.3">
      <c r="A40" s="36">
        <v>26</v>
      </c>
      <c r="B40" s="37">
        <v>42380</v>
      </c>
      <c r="C40" s="14"/>
      <c r="D40" s="15">
        <f t="shared" si="0"/>
        <v>2585.1799999999998</v>
      </c>
      <c r="E40" s="15">
        <f t="shared" si="1"/>
        <v>39794.82</v>
      </c>
      <c r="F40" s="16">
        <f t="shared" si="2"/>
        <v>2662.4</v>
      </c>
      <c r="G40" s="16">
        <f t="shared" si="3"/>
        <v>2455.59</v>
      </c>
      <c r="H40" s="15">
        <f t="shared" si="4"/>
        <v>6145.1</v>
      </c>
      <c r="I40" s="15">
        <f t="shared" si="5"/>
        <v>8730.2800000000007</v>
      </c>
      <c r="J40" s="15">
        <f t="shared" si="6"/>
        <v>206.81</v>
      </c>
      <c r="AX40" s="2"/>
      <c r="AY40" s="3"/>
    </row>
    <row r="41" spans="1:51" x14ac:dyDescent="0.3">
      <c r="A41" s="36">
        <v>25</v>
      </c>
      <c r="B41" s="37">
        <v>41489</v>
      </c>
      <c r="C41" s="14"/>
      <c r="D41" s="15">
        <f t="shared" si="0"/>
        <v>2530.83</v>
      </c>
      <c r="E41" s="15">
        <f t="shared" si="1"/>
        <v>38958.17</v>
      </c>
      <c r="F41" s="16">
        <f t="shared" si="2"/>
        <v>2591.12</v>
      </c>
      <c r="G41" s="16">
        <f t="shared" si="3"/>
        <v>2388.65</v>
      </c>
      <c r="H41" s="15">
        <f t="shared" si="4"/>
        <v>6015.91</v>
      </c>
      <c r="I41" s="15">
        <f t="shared" si="5"/>
        <v>8546.74</v>
      </c>
      <c r="J41" s="15">
        <f t="shared" si="6"/>
        <v>202.47</v>
      </c>
      <c r="AX41" s="2"/>
      <c r="AY41" s="3"/>
    </row>
    <row r="42" spans="1:51" x14ac:dyDescent="0.3">
      <c r="A42" s="36">
        <v>24</v>
      </c>
      <c r="B42" s="37">
        <v>40641</v>
      </c>
      <c r="C42" s="14"/>
      <c r="D42" s="15">
        <f t="shared" si="0"/>
        <v>2479.1</v>
      </c>
      <c r="E42" s="15">
        <f t="shared" si="1"/>
        <v>38161.9</v>
      </c>
      <c r="F42" s="16">
        <f t="shared" si="2"/>
        <v>2523.2800000000002</v>
      </c>
      <c r="G42" s="16">
        <f t="shared" si="3"/>
        <v>2324.9499999999998</v>
      </c>
      <c r="H42" s="15">
        <f t="shared" si="4"/>
        <v>5892.95</v>
      </c>
      <c r="I42" s="15">
        <f t="shared" si="5"/>
        <v>8372.0499999999993</v>
      </c>
      <c r="J42" s="15">
        <f t="shared" si="6"/>
        <v>198.33</v>
      </c>
      <c r="AX42" s="2"/>
      <c r="AY42" s="3"/>
    </row>
    <row r="43" spans="1:51" x14ac:dyDescent="0.3">
      <c r="A43" s="36">
        <v>23</v>
      </c>
      <c r="B43" s="37">
        <v>39783</v>
      </c>
      <c r="C43" s="14"/>
      <c r="D43" s="15">
        <f t="shared" si="0"/>
        <v>2426.7600000000002</v>
      </c>
      <c r="E43" s="15">
        <f t="shared" si="1"/>
        <v>37356.239999999998</v>
      </c>
      <c r="F43" s="16">
        <f t="shared" si="2"/>
        <v>2454.64</v>
      </c>
      <c r="G43" s="16">
        <f t="shared" si="3"/>
        <v>2260.5</v>
      </c>
      <c r="H43" s="15">
        <f t="shared" si="4"/>
        <v>5768.54</v>
      </c>
      <c r="I43" s="15">
        <f t="shared" si="5"/>
        <v>8195.2999999999993</v>
      </c>
      <c r="J43" s="15">
        <f t="shared" si="6"/>
        <v>194.14</v>
      </c>
      <c r="AX43" s="2"/>
      <c r="AY43" s="3"/>
    </row>
    <row r="44" spans="1:51" x14ac:dyDescent="0.3">
      <c r="A44" s="36">
        <v>22</v>
      </c>
      <c r="B44" s="37">
        <v>38977</v>
      </c>
      <c r="C44" s="14"/>
      <c r="D44" s="15">
        <f t="shared" si="0"/>
        <v>2377.6</v>
      </c>
      <c r="E44" s="15">
        <f t="shared" si="1"/>
        <v>36599.4</v>
      </c>
      <c r="F44" s="16">
        <f t="shared" si="2"/>
        <v>2390.16</v>
      </c>
      <c r="G44" s="16">
        <f t="shared" si="3"/>
        <v>2199.9499999999998</v>
      </c>
      <c r="H44" s="15">
        <f t="shared" si="4"/>
        <v>5651.67</v>
      </c>
      <c r="I44" s="15">
        <f t="shared" si="5"/>
        <v>8029.27</v>
      </c>
      <c r="J44" s="15">
        <f t="shared" si="6"/>
        <v>190.21</v>
      </c>
      <c r="AX44" s="2"/>
      <c r="AY44" s="3"/>
    </row>
    <row r="45" spans="1:51" x14ac:dyDescent="0.3">
      <c r="A45" s="36">
        <v>21</v>
      </c>
      <c r="B45" s="37">
        <v>38180</v>
      </c>
      <c r="C45" s="14"/>
      <c r="D45" s="15">
        <f t="shared" si="0"/>
        <v>2328.98</v>
      </c>
      <c r="E45" s="15">
        <f t="shared" si="1"/>
        <v>35851.019999999997</v>
      </c>
      <c r="F45" s="16">
        <f t="shared" si="2"/>
        <v>2326.4</v>
      </c>
      <c r="G45" s="16">
        <f t="shared" si="3"/>
        <v>2140.08</v>
      </c>
      <c r="H45" s="15">
        <f t="shared" si="4"/>
        <v>5536.1</v>
      </c>
      <c r="I45" s="15">
        <f t="shared" si="5"/>
        <v>7865.08</v>
      </c>
      <c r="J45" s="15">
        <f t="shared" si="6"/>
        <v>186.32</v>
      </c>
      <c r="AX45" s="2"/>
      <c r="AY45" s="3"/>
    </row>
    <row r="46" spans="1:51" x14ac:dyDescent="0.3">
      <c r="A46" s="36">
        <v>20</v>
      </c>
      <c r="B46" s="37">
        <v>37404</v>
      </c>
      <c r="C46" s="14"/>
      <c r="D46" s="15">
        <f t="shared" ref="D46:D65" si="7">ROUND(PensionableSalary*USS_Ee_conts,2)</f>
        <v>2281.64</v>
      </c>
      <c r="E46" s="15">
        <f t="shared" ref="E46:E65" si="8">ROUND(+PensionableSalary-Ee_StandardConts,2)</f>
        <v>35122.36</v>
      </c>
      <c r="F46" s="16">
        <f t="shared" ref="F46:F65" si="9">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2264.3200000000002</v>
      </c>
      <c r="G46" s="16">
        <f t="shared" ref="G46:G65" si="10">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2081.79</v>
      </c>
      <c r="H46" s="15">
        <f t="shared" ref="H46:H65" si="11">ROUND(PensionableSalary*USS_Er_conts,2)</f>
        <v>5423.58</v>
      </c>
      <c r="I46" s="15">
        <f t="shared" ref="I46:I65" si="12">ROUND(Ee_StandardConts+Er_StandardCont,2)</f>
        <v>7705.22</v>
      </c>
      <c r="J46" s="15">
        <f t="shared" ref="J46:J65" si="13">ROUND(+Ee_NICs_nonPenSMART-Ee_NICs_PenSmart,2)</f>
        <v>182.53</v>
      </c>
      <c r="AX46" s="2"/>
      <c r="AY46" s="3"/>
    </row>
    <row r="47" spans="1:51" x14ac:dyDescent="0.3">
      <c r="A47" s="36">
        <v>19</v>
      </c>
      <c r="B47" s="37">
        <v>36701</v>
      </c>
      <c r="C47" s="14"/>
      <c r="D47" s="15">
        <f t="shared" si="7"/>
        <v>2238.7600000000002</v>
      </c>
      <c r="E47" s="15">
        <f t="shared" si="8"/>
        <v>34462.239999999998</v>
      </c>
      <c r="F47" s="16">
        <f t="shared" si="9"/>
        <v>2208.08</v>
      </c>
      <c r="G47" s="16">
        <f t="shared" si="10"/>
        <v>2028.98</v>
      </c>
      <c r="H47" s="15">
        <f t="shared" si="11"/>
        <v>5321.65</v>
      </c>
      <c r="I47" s="15">
        <f t="shared" si="12"/>
        <v>7560.41</v>
      </c>
      <c r="J47" s="15">
        <f t="shared" si="13"/>
        <v>179.1</v>
      </c>
      <c r="AX47" s="2"/>
      <c r="AY47" s="3"/>
    </row>
    <row r="48" spans="1:51" x14ac:dyDescent="0.3">
      <c r="A48" s="36">
        <v>18</v>
      </c>
      <c r="B48" s="37">
        <v>35956</v>
      </c>
      <c r="C48" s="14"/>
      <c r="D48" s="15">
        <f t="shared" si="7"/>
        <v>2193.3200000000002</v>
      </c>
      <c r="E48" s="15">
        <f t="shared" si="8"/>
        <v>33762.68</v>
      </c>
      <c r="F48" s="16">
        <f t="shared" si="9"/>
        <v>2148.48</v>
      </c>
      <c r="G48" s="16">
        <f t="shared" si="10"/>
        <v>1973.01</v>
      </c>
      <c r="H48" s="15">
        <f t="shared" si="11"/>
        <v>5213.62</v>
      </c>
      <c r="I48" s="15">
        <f t="shared" si="12"/>
        <v>7406.94</v>
      </c>
      <c r="J48" s="15">
        <f t="shared" si="13"/>
        <v>175.47</v>
      </c>
      <c r="AX48" s="2"/>
      <c r="AY48" s="3"/>
    </row>
    <row r="49" spans="1:51" x14ac:dyDescent="0.3">
      <c r="A49" s="36">
        <v>17</v>
      </c>
      <c r="B49" s="37">
        <v>35273</v>
      </c>
      <c r="C49" s="14"/>
      <c r="D49" s="15">
        <f t="shared" si="7"/>
        <v>2151.65</v>
      </c>
      <c r="E49" s="15">
        <f t="shared" si="8"/>
        <v>33121.35</v>
      </c>
      <c r="F49" s="16">
        <f t="shared" si="9"/>
        <v>2093.84</v>
      </c>
      <c r="G49" s="16">
        <f t="shared" si="10"/>
        <v>1921.71</v>
      </c>
      <c r="H49" s="15">
        <f t="shared" si="11"/>
        <v>5114.59</v>
      </c>
      <c r="I49" s="15">
        <f t="shared" si="12"/>
        <v>7266.24</v>
      </c>
      <c r="J49" s="15">
        <f t="shared" si="13"/>
        <v>172.13</v>
      </c>
      <c r="AX49" s="2"/>
      <c r="AY49" s="3"/>
    </row>
    <row r="50" spans="1:51" x14ac:dyDescent="0.3">
      <c r="A50" s="36">
        <v>16</v>
      </c>
      <c r="B50" s="37">
        <v>34632</v>
      </c>
      <c r="C50" s="14"/>
      <c r="D50" s="15">
        <f t="shared" si="7"/>
        <v>2112.5500000000002</v>
      </c>
      <c r="E50" s="15">
        <f t="shared" si="8"/>
        <v>32519.45</v>
      </c>
      <c r="F50" s="16">
        <f t="shared" si="9"/>
        <v>2042.56</v>
      </c>
      <c r="G50" s="16">
        <f t="shared" si="10"/>
        <v>1873.56</v>
      </c>
      <c r="H50" s="15">
        <f t="shared" si="11"/>
        <v>5021.6400000000003</v>
      </c>
      <c r="I50" s="15">
        <f t="shared" si="12"/>
        <v>7134.19</v>
      </c>
      <c r="J50" s="15">
        <f t="shared" si="13"/>
        <v>169</v>
      </c>
      <c r="AX50" s="2"/>
      <c r="AY50" s="3"/>
    </row>
    <row r="51" spans="1:51" x14ac:dyDescent="0.3">
      <c r="A51" s="36">
        <v>15</v>
      </c>
      <c r="B51" s="37">
        <v>33991</v>
      </c>
      <c r="C51" s="14"/>
      <c r="D51" s="15">
        <f t="shared" si="7"/>
        <v>2073.4499999999998</v>
      </c>
      <c r="E51" s="15">
        <f t="shared" si="8"/>
        <v>31917.55</v>
      </c>
      <c r="F51" s="16">
        <f t="shared" si="9"/>
        <v>1991.28</v>
      </c>
      <c r="G51" s="16">
        <f t="shared" si="10"/>
        <v>1825.4</v>
      </c>
      <c r="H51" s="15">
        <f t="shared" si="11"/>
        <v>4928.7</v>
      </c>
      <c r="I51" s="15">
        <f t="shared" si="12"/>
        <v>7002.15</v>
      </c>
      <c r="J51" s="15">
        <f t="shared" si="13"/>
        <v>165.88</v>
      </c>
      <c r="AX51" s="2"/>
      <c r="AY51" s="3"/>
    </row>
    <row r="52" spans="1:51" x14ac:dyDescent="0.3">
      <c r="A52" s="36">
        <v>14</v>
      </c>
      <c r="B52" s="37">
        <v>33350</v>
      </c>
      <c r="C52" s="14"/>
      <c r="D52" s="15">
        <f t="shared" si="7"/>
        <v>2034.35</v>
      </c>
      <c r="E52" s="15">
        <f t="shared" si="8"/>
        <v>31315.65</v>
      </c>
      <c r="F52" s="16">
        <f t="shared" si="9"/>
        <v>1940</v>
      </c>
      <c r="G52" s="16">
        <f t="shared" si="10"/>
        <v>1777.25</v>
      </c>
      <c r="H52" s="15">
        <f t="shared" si="11"/>
        <v>4835.75</v>
      </c>
      <c r="I52" s="15">
        <f t="shared" si="12"/>
        <v>6870.1</v>
      </c>
      <c r="J52" s="15">
        <f t="shared" si="13"/>
        <v>162.75</v>
      </c>
      <c r="AX52" s="2"/>
      <c r="AY52" s="3"/>
    </row>
    <row r="53" spans="1:51" x14ac:dyDescent="0.3">
      <c r="A53" s="36">
        <v>13</v>
      </c>
      <c r="B53" s="37">
        <v>32781</v>
      </c>
      <c r="C53" s="14"/>
      <c r="D53" s="15">
        <f t="shared" si="7"/>
        <v>1999.64</v>
      </c>
      <c r="E53" s="15">
        <f t="shared" si="8"/>
        <v>30781.360000000001</v>
      </c>
      <c r="F53" s="16">
        <f t="shared" si="9"/>
        <v>1894.48</v>
      </c>
      <c r="G53" s="16">
        <f t="shared" si="10"/>
        <v>1734.51</v>
      </c>
      <c r="H53" s="15">
        <f t="shared" si="11"/>
        <v>4753.25</v>
      </c>
      <c r="I53" s="15">
        <f t="shared" si="12"/>
        <v>6752.89</v>
      </c>
      <c r="J53" s="15">
        <f t="shared" si="13"/>
        <v>159.97</v>
      </c>
      <c r="AX53" s="2"/>
      <c r="AY53" s="3"/>
    </row>
    <row r="54" spans="1:51" x14ac:dyDescent="0.3">
      <c r="A54" s="36">
        <v>12</v>
      </c>
      <c r="B54" s="37">
        <v>32212</v>
      </c>
      <c r="C54" s="14"/>
      <c r="D54" s="15">
        <f t="shared" si="7"/>
        <v>1964.93</v>
      </c>
      <c r="E54" s="15">
        <f t="shared" si="8"/>
        <v>30247.07</v>
      </c>
      <c r="F54" s="16">
        <f t="shared" si="9"/>
        <v>1848.96</v>
      </c>
      <c r="G54" s="16">
        <f t="shared" si="10"/>
        <v>1691.77</v>
      </c>
      <c r="H54" s="15">
        <f t="shared" si="11"/>
        <v>4670.74</v>
      </c>
      <c r="I54" s="15">
        <f t="shared" si="12"/>
        <v>6635.67</v>
      </c>
      <c r="J54" s="15">
        <f t="shared" si="13"/>
        <v>157.19</v>
      </c>
      <c r="AX54" s="2"/>
      <c r="AY54" s="3"/>
    </row>
    <row r="55" spans="1:51" x14ac:dyDescent="0.3">
      <c r="A55" s="36">
        <v>11</v>
      </c>
      <c r="B55" s="37">
        <v>31663</v>
      </c>
      <c r="C55" s="14"/>
      <c r="D55" s="15">
        <f t="shared" si="7"/>
        <v>1931.44</v>
      </c>
      <c r="E55" s="15">
        <f t="shared" si="8"/>
        <v>29731.56</v>
      </c>
      <c r="F55" s="16">
        <f t="shared" si="9"/>
        <v>1805.04</v>
      </c>
      <c r="G55" s="16">
        <f t="shared" si="10"/>
        <v>1650.52</v>
      </c>
      <c r="H55" s="15">
        <f t="shared" si="11"/>
        <v>4591.1400000000003</v>
      </c>
      <c r="I55" s="15">
        <f t="shared" si="12"/>
        <v>6522.58</v>
      </c>
      <c r="J55" s="15">
        <f t="shared" si="13"/>
        <v>154.52000000000001</v>
      </c>
      <c r="AX55" s="2"/>
      <c r="AY55" s="3"/>
    </row>
    <row r="56" spans="1:51" x14ac:dyDescent="0.3">
      <c r="A56" s="36">
        <v>10</v>
      </c>
      <c r="B56" s="37">
        <v>31095</v>
      </c>
      <c r="C56" s="14"/>
      <c r="D56" s="15">
        <f t="shared" si="7"/>
        <v>1896.8</v>
      </c>
      <c r="E56" s="15">
        <f t="shared" si="8"/>
        <v>29198.2</v>
      </c>
      <c r="F56" s="16">
        <f t="shared" si="9"/>
        <v>1759.6</v>
      </c>
      <c r="G56" s="16">
        <f t="shared" si="10"/>
        <v>1607.86</v>
      </c>
      <c r="H56" s="15">
        <f t="shared" si="11"/>
        <v>4508.78</v>
      </c>
      <c r="I56" s="15">
        <f t="shared" si="12"/>
        <v>6405.58</v>
      </c>
      <c r="J56" s="15">
        <f t="shared" si="13"/>
        <v>151.74</v>
      </c>
      <c r="AX56" s="2"/>
      <c r="AY56" s="3"/>
    </row>
    <row r="57" spans="1:51" x14ac:dyDescent="0.3">
      <c r="A57" s="36">
        <v>9</v>
      </c>
      <c r="B57" s="37">
        <v>30588</v>
      </c>
      <c r="C57" s="14"/>
      <c r="D57" s="15">
        <f t="shared" si="7"/>
        <v>1865.87</v>
      </c>
      <c r="E57" s="15">
        <f t="shared" si="8"/>
        <v>28722.13</v>
      </c>
      <c r="F57" s="16">
        <f t="shared" si="9"/>
        <v>1719.04</v>
      </c>
      <c r="G57" s="16">
        <f t="shared" si="10"/>
        <v>1569.77</v>
      </c>
      <c r="H57" s="15">
        <f t="shared" si="11"/>
        <v>4435.26</v>
      </c>
      <c r="I57" s="15">
        <f t="shared" si="12"/>
        <v>6301.13</v>
      </c>
      <c r="J57" s="15">
        <f t="shared" si="13"/>
        <v>149.27000000000001</v>
      </c>
      <c r="AX57" s="2"/>
      <c r="AY57" s="3"/>
    </row>
    <row r="58" spans="1:51" x14ac:dyDescent="0.3">
      <c r="A58" s="36">
        <v>8</v>
      </c>
      <c r="B58" s="37">
        <v>30061</v>
      </c>
      <c r="C58" s="14"/>
      <c r="D58" s="15">
        <f t="shared" si="7"/>
        <v>1833.72</v>
      </c>
      <c r="E58" s="15">
        <f t="shared" si="8"/>
        <v>28227.279999999999</v>
      </c>
      <c r="F58" s="16">
        <f t="shared" si="9"/>
        <v>1676.88</v>
      </c>
      <c r="G58" s="16">
        <f t="shared" si="10"/>
        <v>1530.18</v>
      </c>
      <c r="H58" s="15">
        <f t="shared" si="11"/>
        <v>4358.8500000000004</v>
      </c>
      <c r="I58" s="15">
        <f t="shared" si="12"/>
        <v>6192.57</v>
      </c>
      <c r="J58" s="15">
        <f t="shared" si="13"/>
        <v>146.69999999999999</v>
      </c>
      <c r="AX58" s="2"/>
      <c r="AY58" s="3"/>
    </row>
    <row r="59" spans="1:51" x14ac:dyDescent="0.3">
      <c r="A59" s="36">
        <v>7</v>
      </c>
      <c r="B59" s="37">
        <v>29575</v>
      </c>
      <c r="C59" s="14"/>
      <c r="D59" s="15">
        <f t="shared" si="7"/>
        <v>1804.08</v>
      </c>
      <c r="E59" s="15">
        <f t="shared" si="8"/>
        <v>27770.92</v>
      </c>
      <c r="F59" s="16">
        <f t="shared" si="9"/>
        <v>1638</v>
      </c>
      <c r="G59" s="16">
        <f t="shared" si="10"/>
        <v>1493.67</v>
      </c>
      <c r="H59" s="15">
        <f t="shared" si="11"/>
        <v>4288.38</v>
      </c>
      <c r="I59" s="15">
        <f t="shared" si="12"/>
        <v>6092.46</v>
      </c>
      <c r="J59" s="15">
        <f t="shared" si="13"/>
        <v>144.33000000000001</v>
      </c>
      <c r="AX59" s="2"/>
      <c r="AY59" s="3"/>
    </row>
    <row r="60" spans="1:51" x14ac:dyDescent="0.3">
      <c r="A60" s="36">
        <v>6</v>
      </c>
      <c r="B60" s="37">
        <v>29099</v>
      </c>
      <c r="C60" s="14"/>
      <c r="D60" s="15">
        <f t="shared" si="7"/>
        <v>1775.04</v>
      </c>
      <c r="E60" s="15">
        <f t="shared" si="8"/>
        <v>27323.96</v>
      </c>
      <c r="F60" s="16">
        <f t="shared" si="9"/>
        <v>1599.92</v>
      </c>
      <c r="G60" s="16">
        <f t="shared" si="10"/>
        <v>1457.92</v>
      </c>
      <c r="H60" s="15">
        <f t="shared" si="11"/>
        <v>4219.3599999999997</v>
      </c>
      <c r="I60" s="15">
        <f t="shared" si="12"/>
        <v>5994.4</v>
      </c>
      <c r="J60" s="15">
        <f t="shared" si="13"/>
        <v>142</v>
      </c>
      <c r="AX60" s="2"/>
      <c r="AY60" s="3"/>
    </row>
    <row r="61" spans="1:51" x14ac:dyDescent="0.3">
      <c r="A61" s="36">
        <v>5</v>
      </c>
      <c r="B61" s="37">
        <v>28685</v>
      </c>
      <c r="C61" s="14"/>
      <c r="D61" s="15">
        <f t="shared" si="7"/>
        <v>1749.79</v>
      </c>
      <c r="E61" s="15">
        <f t="shared" si="8"/>
        <v>26935.21</v>
      </c>
      <c r="F61" s="16">
        <f t="shared" si="9"/>
        <v>1566.8</v>
      </c>
      <c r="G61" s="16">
        <f t="shared" si="10"/>
        <v>1426.82</v>
      </c>
      <c r="H61" s="15">
        <f t="shared" si="11"/>
        <v>4159.33</v>
      </c>
      <c r="I61" s="15">
        <f t="shared" si="12"/>
        <v>5909.12</v>
      </c>
      <c r="J61" s="15">
        <f t="shared" si="13"/>
        <v>139.97999999999999</v>
      </c>
      <c r="AX61" s="2"/>
      <c r="AY61" s="3"/>
    </row>
    <row r="62" spans="1:51" x14ac:dyDescent="0.3">
      <c r="A62" s="36">
        <v>4</v>
      </c>
      <c r="B62" s="37">
        <v>28261</v>
      </c>
      <c r="C62" s="17"/>
      <c r="D62" s="15">
        <f t="shared" si="7"/>
        <v>1723.92</v>
      </c>
      <c r="E62" s="15">
        <f t="shared" si="8"/>
        <v>26537.08</v>
      </c>
      <c r="F62" s="16">
        <f t="shared" si="9"/>
        <v>1532.88</v>
      </c>
      <c r="G62" s="16">
        <f t="shared" si="10"/>
        <v>1394.97</v>
      </c>
      <c r="H62" s="15">
        <f t="shared" si="11"/>
        <v>4097.8500000000004</v>
      </c>
      <c r="I62" s="15">
        <f t="shared" si="12"/>
        <v>5821.77</v>
      </c>
      <c r="J62" s="15">
        <f t="shared" si="13"/>
        <v>137.91</v>
      </c>
      <c r="AX62" s="4"/>
      <c r="AY62" s="5"/>
    </row>
    <row r="63" spans="1:51" x14ac:dyDescent="0.3">
      <c r="A63" s="36">
        <v>3</v>
      </c>
      <c r="B63" s="37">
        <v>28242</v>
      </c>
      <c r="C63" s="14"/>
      <c r="D63" s="15">
        <f t="shared" si="7"/>
        <v>1722.76</v>
      </c>
      <c r="E63" s="15">
        <f t="shared" si="8"/>
        <v>26519.24</v>
      </c>
      <c r="F63" s="16">
        <f t="shared" si="9"/>
        <v>1531.36</v>
      </c>
      <c r="G63" s="16">
        <f t="shared" si="10"/>
        <v>1393.54</v>
      </c>
      <c r="H63" s="15">
        <f t="shared" si="11"/>
        <v>4095.09</v>
      </c>
      <c r="I63" s="15">
        <f t="shared" si="12"/>
        <v>5817.85</v>
      </c>
      <c r="J63" s="15">
        <f t="shared" si="13"/>
        <v>137.82</v>
      </c>
      <c r="AX63" s="2"/>
      <c r="AY63" s="3"/>
    </row>
    <row r="64" spans="1:51" x14ac:dyDescent="0.3">
      <c r="A64" s="36">
        <v>2</v>
      </c>
      <c r="B64" s="37">
        <v>27953</v>
      </c>
      <c r="C64" s="14"/>
      <c r="D64" s="15">
        <f t="shared" si="7"/>
        <v>1705.13</v>
      </c>
      <c r="E64" s="15">
        <f t="shared" si="8"/>
        <v>26247.87</v>
      </c>
      <c r="F64" s="16">
        <f t="shared" si="9"/>
        <v>1508.24</v>
      </c>
      <c r="G64" s="16">
        <f t="shared" si="10"/>
        <v>1371.83</v>
      </c>
      <c r="H64" s="15">
        <f t="shared" si="11"/>
        <v>4053.19</v>
      </c>
      <c r="I64" s="15">
        <f t="shared" si="12"/>
        <v>5758.32</v>
      </c>
      <c r="J64" s="15">
        <f t="shared" si="13"/>
        <v>136.41</v>
      </c>
      <c r="AX64" s="2"/>
      <c r="AY64" s="3"/>
    </row>
    <row r="65" spans="1:52" x14ac:dyDescent="0.3">
      <c r="A65" s="38">
        <v>1</v>
      </c>
      <c r="B65" s="39">
        <v>27755</v>
      </c>
      <c r="C65" s="19"/>
      <c r="D65" s="20">
        <f t="shared" si="7"/>
        <v>1693.06</v>
      </c>
      <c r="E65" s="20">
        <f t="shared" si="8"/>
        <v>26061.94</v>
      </c>
      <c r="F65" s="21">
        <f t="shared" si="9"/>
        <v>1492.4</v>
      </c>
      <c r="G65" s="21">
        <f t="shared" si="10"/>
        <v>1356.96</v>
      </c>
      <c r="H65" s="20">
        <f t="shared" si="11"/>
        <v>4024.48</v>
      </c>
      <c r="I65" s="20">
        <f t="shared" si="12"/>
        <v>5717.54</v>
      </c>
      <c r="J65" s="20">
        <f t="shared" si="13"/>
        <v>135.44</v>
      </c>
      <c r="AX65" s="2"/>
      <c r="AY65" s="3"/>
    </row>
    <row r="66" spans="1:52" x14ac:dyDescent="0.3">
      <c r="A66" s="100"/>
      <c r="B66" s="101"/>
      <c r="C66" s="101"/>
      <c r="D66" s="101"/>
      <c r="E66" s="101"/>
      <c r="F66" s="101"/>
      <c r="G66" s="101"/>
      <c r="H66" s="101"/>
      <c r="I66" s="101"/>
      <c r="J66" s="101"/>
    </row>
    <row r="67" spans="1:52" x14ac:dyDescent="0.3">
      <c r="A67" s="97" t="s">
        <v>69</v>
      </c>
      <c r="B67" s="109"/>
      <c r="C67" s="109"/>
      <c r="D67" s="109"/>
      <c r="E67" s="109"/>
      <c r="F67" s="109"/>
      <c r="G67" s="109"/>
      <c r="H67" s="109"/>
      <c r="I67" s="109"/>
      <c r="J67" s="109"/>
    </row>
    <row r="68" spans="1:52" x14ac:dyDescent="0.3">
      <c r="A68" s="100"/>
      <c r="B68" s="101"/>
      <c r="C68" s="101"/>
      <c r="D68" s="101"/>
      <c r="E68" s="101"/>
      <c r="F68" s="101"/>
      <c r="G68" s="101"/>
      <c r="H68" s="101"/>
      <c r="I68" s="101"/>
      <c r="J68" s="101"/>
    </row>
    <row r="69" spans="1:52" ht="30.75" customHeight="1" x14ac:dyDescent="0.3">
      <c r="A69" s="105" t="s">
        <v>74</v>
      </c>
      <c r="B69" s="105"/>
      <c r="C69" s="105"/>
      <c r="D69" s="105"/>
      <c r="E69" s="105"/>
      <c r="F69" s="105"/>
      <c r="G69" s="105"/>
      <c r="H69" s="105"/>
      <c r="I69" s="105"/>
      <c r="J69" s="105"/>
    </row>
    <row r="70" spans="1:52" ht="19.5" customHeight="1" x14ac:dyDescent="0.3">
      <c r="A70" s="102" t="s">
        <v>77</v>
      </c>
      <c r="B70" s="103"/>
      <c r="C70" s="103"/>
      <c r="D70" s="103"/>
      <c r="E70" s="103"/>
      <c r="F70" s="103"/>
      <c r="G70" s="103"/>
      <c r="H70" s="103"/>
      <c r="I70" s="103"/>
      <c r="J70" s="103"/>
    </row>
    <row r="71" spans="1:52" x14ac:dyDescent="0.3">
      <c r="A71" s="100"/>
      <c r="B71" s="101"/>
      <c r="C71" s="101"/>
      <c r="D71" s="101"/>
      <c r="E71" s="101"/>
      <c r="F71" s="101"/>
      <c r="G71" s="101"/>
      <c r="H71" s="101"/>
      <c r="I71" s="101"/>
      <c r="J71" s="101"/>
    </row>
    <row r="72" spans="1:52" ht="89.25" customHeight="1" x14ac:dyDescent="0.3">
      <c r="A72" s="24" t="s">
        <v>0</v>
      </c>
      <c r="B72" s="22" t="s">
        <v>2</v>
      </c>
      <c r="C72" s="23"/>
      <c r="D72" s="24" t="str">
        <f>"Employee standard Contribution on salary at "&amp;TEXT(USS_Ee_conts,"0.#%")&amp;" (corresponds to column A of the PensionSMART Ts &amp; Cs)"</f>
        <v>Employee standard Contribution on salary at 6.1% (corresponds to column A of the PensionSMART Ts &amp; Cs)</v>
      </c>
      <c r="E72" s="24" t="s">
        <v>3</v>
      </c>
      <c r="F72" s="25" t="s">
        <v>4</v>
      </c>
      <c r="G72" s="25" t="s">
        <v>5</v>
      </c>
      <c r="H72" s="24" t="str">
        <f>"Employer's standard contribution at "&amp;TEXT(USS_Er_conts,"0.#%")&amp;" would be (corresponds to column B of the PensionSMART Ts &amp; Cs)"</f>
        <v>Employer's standard contribution at 14.5% would be (corresponds to column B of the PensionSMART Ts &amp; Cs)</v>
      </c>
      <c r="I72" s="24" t="s">
        <v>39</v>
      </c>
      <c r="J72" s="24" t="s">
        <v>1</v>
      </c>
    </row>
    <row r="73" spans="1:52" x14ac:dyDescent="0.3">
      <c r="A73" s="34">
        <v>52</v>
      </c>
      <c r="B73" s="35">
        <v>78501</v>
      </c>
      <c r="C73" s="9"/>
      <c r="D73" s="11">
        <f t="shared" ref="D73:D104" si="14">ROUND(PensionableSalary*USS_Ee_conts,2)</f>
        <v>4788.5600000000004</v>
      </c>
      <c r="E73" s="11">
        <f t="shared" ref="E73:E104" si="15">ROUND(+PensionableSalary-Ee_StandardConts,2)</f>
        <v>73712.44</v>
      </c>
      <c r="F73" s="12">
        <f t="shared" ref="F73:F104" si="16">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3858.22</v>
      </c>
      <c r="G73" s="12">
        <f t="shared" ref="G73:G104" si="17">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3762.45</v>
      </c>
      <c r="H73" s="11">
        <f t="shared" ref="H73:H104" si="18">ROUND(PensionableSalary*USS_Er_conts,2)</f>
        <v>11382.65</v>
      </c>
      <c r="I73" s="11">
        <f t="shared" ref="I73:I104" si="19">ROUND(Ee_StandardConts+Er_StandardCont,2)</f>
        <v>16171.21</v>
      </c>
      <c r="J73" s="11">
        <f t="shared" ref="J73:J104" si="20">ROUND(+Ee_NICs_nonPenSMART-Ee_NICs_PenSmart,2)</f>
        <v>95.77</v>
      </c>
      <c r="AX73" s="6"/>
      <c r="AY73" s="3"/>
      <c r="AZ73" s="7"/>
    </row>
    <row r="74" spans="1:52" x14ac:dyDescent="0.3">
      <c r="A74" s="36">
        <v>51</v>
      </c>
      <c r="B74" s="37">
        <v>76237</v>
      </c>
      <c r="C74" s="13"/>
      <c r="D74" s="15">
        <f t="shared" si="14"/>
        <v>4650.46</v>
      </c>
      <c r="E74" s="15">
        <f t="shared" si="15"/>
        <v>71586.539999999994</v>
      </c>
      <c r="F74" s="16">
        <f t="shared" si="16"/>
        <v>3812.94</v>
      </c>
      <c r="G74" s="16">
        <f t="shared" si="17"/>
        <v>3719.93</v>
      </c>
      <c r="H74" s="15">
        <f t="shared" si="18"/>
        <v>11054.37</v>
      </c>
      <c r="I74" s="15">
        <f t="shared" si="19"/>
        <v>15704.83</v>
      </c>
      <c r="J74" s="15">
        <f t="shared" si="20"/>
        <v>93.01</v>
      </c>
      <c r="AX74" s="6"/>
      <c r="AY74" s="3"/>
    </row>
    <row r="75" spans="1:52" x14ac:dyDescent="0.3">
      <c r="A75" s="36">
        <v>50</v>
      </c>
      <c r="B75" s="37">
        <v>74123</v>
      </c>
      <c r="C75" s="13"/>
      <c r="D75" s="15">
        <f t="shared" si="14"/>
        <v>4521.5</v>
      </c>
      <c r="E75" s="15">
        <f t="shared" si="15"/>
        <v>69601.5</v>
      </c>
      <c r="F75" s="16">
        <f t="shared" si="16"/>
        <v>3770.66</v>
      </c>
      <c r="G75" s="16">
        <f t="shared" si="17"/>
        <v>3680.23</v>
      </c>
      <c r="H75" s="15">
        <f t="shared" si="18"/>
        <v>10747.84</v>
      </c>
      <c r="I75" s="15">
        <f t="shared" si="19"/>
        <v>15269.34</v>
      </c>
      <c r="J75" s="15">
        <f t="shared" si="20"/>
        <v>90.43</v>
      </c>
      <c r="AX75" s="6"/>
      <c r="AY75" s="3"/>
    </row>
    <row r="76" spans="1:52" x14ac:dyDescent="0.3">
      <c r="A76" s="36">
        <v>49</v>
      </c>
      <c r="B76" s="37">
        <v>72137</v>
      </c>
      <c r="C76" s="13"/>
      <c r="D76" s="15">
        <f t="shared" si="14"/>
        <v>4400.3599999999997</v>
      </c>
      <c r="E76" s="15">
        <f t="shared" si="15"/>
        <v>67736.639999999999</v>
      </c>
      <c r="F76" s="16">
        <f t="shared" si="16"/>
        <v>3730.94</v>
      </c>
      <c r="G76" s="16">
        <f t="shared" si="17"/>
        <v>3642.93</v>
      </c>
      <c r="H76" s="15">
        <f t="shared" si="18"/>
        <v>10459.870000000001</v>
      </c>
      <c r="I76" s="15">
        <f t="shared" si="19"/>
        <v>14860.23</v>
      </c>
      <c r="J76" s="15">
        <f t="shared" si="20"/>
        <v>88.01</v>
      </c>
      <c r="AX76" s="6"/>
      <c r="AY76" s="3"/>
    </row>
    <row r="77" spans="1:52" x14ac:dyDescent="0.3">
      <c r="A77" s="36">
        <v>48</v>
      </c>
      <c r="B77" s="37">
        <v>70131</v>
      </c>
      <c r="C77" s="13"/>
      <c r="D77" s="15">
        <f t="shared" si="14"/>
        <v>4277.99</v>
      </c>
      <c r="E77" s="15">
        <f t="shared" si="15"/>
        <v>65853.009999999995</v>
      </c>
      <c r="F77" s="16">
        <f t="shared" si="16"/>
        <v>3690.82</v>
      </c>
      <c r="G77" s="16">
        <f t="shared" si="17"/>
        <v>3605.26</v>
      </c>
      <c r="H77" s="15">
        <f t="shared" si="18"/>
        <v>10169</v>
      </c>
      <c r="I77" s="15">
        <f t="shared" si="19"/>
        <v>14446.99</v>
      </c>
      <c r="J77" s="15">
        <f t="shared" si="20"/>
        <v>85.56</v>
      </c>
      <c r="AX77" s="6"/>
      <c r="AY77" s="3"/>
    </row>
    <row r="78" spans="1:52" x14ac:dyDescent="0.3">
      <c r="A78" s="36">
        <v>47</v>
      </c>
      <c r="B78" s="37">
        <v>68202</v>
      </c>
      <c r="C78" s="13"/>
      <c r="D78" s="15">
        <f t="shared" si="14"/>
        <v>4160.32</v>
      </c>
      <c r="E78" s="15">
        <f t="shared" si="15"/>
        <v>64041.68</v>
      </c>
      <c r="F78" s="16">
        <f t="shared" si="16"/>
        <v>3652.24</v>
      </c>
      <c r="G78" s="16">
        <f t="shared" si="17"/>
        <v>3569.03</v>
      </c>
      <c r="H78" s="15">
        <f t="shared" si="18"/>
        <v>9889.2900000000009</v>
      </c>
      <c r="I78" s="15">
        <f t="shared" si="19"/>
        <v>14049.61</v>
      </c>
      <c r="J78" s="15">
        <f t="shared" si="20"/>
        <v>83.21</v>
      </c>
      <c r="AX78" s="6"/>
      <c r="AY78" s="3"/>
    </row>
    <row r="79" spans="1:52" x14ac:dyDescent="0.3">
      <c r="A79" s="36">
        <v>46</v>
      </c>
      <c r="B79" s="37">
        <v>66310</v>
      </c>
      <c r="C79" s="13"/>
      <c r="D79" s="15">
        <f t="shared" si="14"/>
        <v>4044.91</v>
      </c>
      <c r="E79" s="15">
        <f t="shared" si="15"/>
        <v>62265.09</v>
      </c>
      <c r="F79" s="16">
        <f t="shared" si="16"/>
        <v>3614.4</v>
      </c>
      <c r="G79" s="16">
        <f t="shared" si="17"/>
        <v>3533.5</v>
      </c>
      <c r="H79" s="15">
        <f t="shared" si="18"/>
        <v>9614.9500000000007</v>
      </c>
      <c r="I79" s="15">
        <f t="shared" si="19"/>
        <v>13659.86</v>
      </c>
      <c r="J79" s="15">
        <f t="shared" si="20"/>
        <v>80.900000000000006</v>
      </c>
      <c r="AX79" s="6"/>
      <c r="AY79" s="3"/>
    </row>
    <row r="80" spans="1:52" x14ac:dyDescent="0.3">
      <c r="A80" s="36">
        <v>45</v>
      </c>
      <c r="B80" s="37">
        <v>64474</v>
      </c>
      <c r="C80" s="13"/>
      <c r="D80" s="15">
        <f t="shared" si="14"/>
        <v>3932.91</v>
      </c>
      <c r="E80" s="15">
        <f t="shared" si="15"/>
        <v>60541.09</v>
      </c>
      <c r="F80" s="16">
        <f t="shared" si="16"/>
        <v>3577.68</v>
      </c>
      <c r="G80" s="16">
        <f t="shared" si="17"/>
        <v>3499.02</v>
      </c>
      <c r="H80" s="15">
        <f t="shared" si="18"/>
        <v>9348.73</v>
      </c>
      <c r="I80" s="15">
        <f t="shared" si="19"/>
        <v>13281.64</v>
      </c>
      <c r="J80" s="15">
        <f t="shared" si="20"/>
        <v>78.66</v>
      </c>
      <c r="AX80" s="6"/>
      <c r="AY80" s="3"/>
    </row>
    <row r="81" spans="1:51" x14ac:dyDescent="0.3">
      <c r="A81" s="36">
        <v>44</v>
      </c>
      <c r="B81" s="37">
        <v>62735</v>
      </c>
      <c r="C81" s="13"/>
      <c r="D81" s="15">
        <f t="shared" si="14"/>
        <v>3826.84</v>
      </c>
      <c r="E81" s="15">
        <f t="shared" si="15"/>
        <v>58908.160000000003</v>
      </c>
      <c r="F81" s="16">
        <f t="shared" si="16"/>
        <v>3542.9</v>
      </c>
      <c r="G81" s="16">
        <f t="shared" si="17"/>
        <v>3466.36</v>
      </c>
      <c r="H81" s="15">
        <f t="shared" si="18"/>
        <v>9096.58</v>
      </c>
      <c r="I81" s="15">
        <f t="shared" si="19"/>
        <v>12923.42</v>
      </c>
      <c r="J81" s="15">
        <f t="shared" si="20"/>
        <v>76.540000000000006</v>
      </c>
      <c r="AX81" s="6"/>
      <c r="AY81" s="3"/>
    </row>
    <row r="82" spans="1:51" x14ac:dyDescent="0.3">
      <c r="A82" s="36">
        <v>43</v>
      </c>
      <c r="B82" s="37">
        <v>61016</v>
      </c>
      <c r="C82" s="13"/>
      <c r="D82" s="15">
        <f t="shared" si="14"/>
        <v>3721.98</v>
      </c>
      <c r="E82" s="15">
        <f t="shared" si="15"/>
        <v>57294.02</v>
      </c>
      <c r="F82" s="16">
        <f t="shared" si="16"/>
        <v>3508.52</v>
      </c>
      <c r="G82" s="16">
        <f t="shared" si="17"/>
        <v>3434.08</v>
      </c>
      <c r="H82" s="15">
        <f t="shared" si="18"/>
        <v>8847.32</v>
      </c>
      <c r="I82" s="15">
        <f t="shared" si="19"/>
        <v>12569.3</v>
      </c>
      <c r="J82" s="15">
        <f t="shared" si="20"/>
        <v>74.44</v>
      </c>
      <c r="AX82" s="6"/>
      <c r="AY82" s="3"/>
    </row>
    <row r="83" spans="1:51" x14ac:dyDescent="0.3">
      <c r="A83" s="36">
        <v>42</v>
      </c>
      <c r="B83" s="37">
        <v>59320</v>
      </c>
      <c r="C83" s="13"/>
      <c r="D83" s="15">
        <f t="shared" si="14"/>
        <v>3618.52</v>
      </c>
      <c r="E83" s="15">
        <f t="shared" si="15"/>
        <v>55701.48</v>
      </c>
      <c r="F83" s="16">
        <f t="shared" si="16"/>
        <v>3474.6</v>
      </c>
      <c r="G83" s="16">
        <f t="shared" si="17"/>
        <v>3402.23</v>
      </c>
      <c r="H83" s="15">
        <f t="shared" si="18"/>
        <v>8601.4</v>
      </c>
      <c r="I83" s="15">
        <f t="shared" si="19"/>
        <v>12219.92</v>
      </c>
      <c r="J83" s="15">
        <f t="shared" si="20"/>
        <v>72.37</v>
      </c>
      <c r="AX83" s="6"/>
      <c r="AY83" s="3"/>
    </row>
    <row r="84" spans="1:51" x14ac:dyDescent="0.3">
      <c r="A84" s="36">
        <v>41</v>
      </c>
      <c r="B84" s="37">
        <v>57742</v>
      </c>
      <c r="C84" s="13"/>
      <c r="D84" s="15">
        <f t="shared" si="14"/>
        <v>3522.26</v>
      </c>
      <c r="E84" s="15">
        <f t="shared" si="15"/>
        <v>54219.74</v>
      </c>
      <c r="F84" s="16">
        <f t="shared" si="16"/>
        <v>3443.04</v>
      </c>
      <c r="G84" s="16">
        <f t="shared" si="17"/>
        <v>3372.59</v>
      </c>
      <c r="H84" s="15">
        <f t="shared" si="18"/>
        <v>8372.59</v>
      </c>
      <c r="I84" s="15">
        <f t="shared" si="19"/>
        <v>11894.85</v>
      </c>
      <c r="J84" s="15">
        <f t="shared" si="20"/>
        <v>70.45</v>
      </c>
      <c r="AX84" s="6"/>
      <c r="AY84" s="3"/>
    </row>
    <row r="85" spans="1:51" x14ac:dyDescent="0.3">
      <c r="A85" s="36">
        <v>40</v>
      </c>
      <c r="B85" s="37">
        <v>56163</v>
      </c>
      <c r="C85" s="13"/>
      <c r="D85" s="15">
        <f t="shared" si="14"/>
        <v>3425.94</v>
      </c>
      <c r="E85" s="15">
        <f t="shared" si="15"/>
        <v>52737.06</v>
      </c>
      <c r="F85" s="16">
        <f t="shared" si="16"/>
        <v>3411.46</v>
      </c>
      <c r="G85" s="16">
        <f t="shared" si="17"/>
        <v>3342.94</v>
      </c>
      <c r="H85" s="15">
        <f t="shared" si="18"/>
        <v>8143.64</v>
      </c>
      <c r="I85" s="15">
        <f t="shared" si="19"/>
        <v>11569.58</v>
      </c>
      <c r="J85" s="15">
        <f t="shared" si="20"/>
        <v>68.52</v>
      </c>
      <c r="AX85" s="6"/>
      <c r="AY85" s="3"/>
    </row>
    <row r="86" spans="1:51" x14ac:dyDescent="0.3">
      <c r="A86" s="36">
        <v>39</v>
      </c>
      <c r="B86" s="37">
        <v>54642</v>
      </c>
      <c r="C86" s="13"/>
      <c r="D86" s="15">
        <f t="shared" si="14"/>
        <v>3333.16</v>
      </c>
      <c r="E86" s="15">
        <f t="shared" si="15"/>
        <v>51308.84</v>
      </c>
      <c r="F86" s="16">
        <f t="shared" si="16"/>
        <v>3381.04</v>
      </c>
      <c r="G86" s="16">
        <f t="shared" si="17"/>
        <v>3314.38</v>
      </c>
      <c r="H86" s="15">
        <f t="shared" si="18"/>
        <v>7923.09</v>
      </c>
      <c r="I86" s="15">
        <f t="shared" si="19"/>
        <v>11256.25</v>
      </c>
      <c r="J86" s="15">
        <f t="shared" si="20"/>
        <v>66.66</v>
      </c>
      <c r="AX86" s="6"/>
      <c r="AY86" s="3"/>
    </row>
    <row r="87" spans="1:51" x14ac:dyDescent="0.3">
      <c r="A87" s="36">
        <v>38</v>
      </c>
      <c r="B87" s="37">
        <v>53145</v>
      </c>
      <c r="C87" s="13"/>
      <c r="D87" s="15">
        <f t="shared" si="14"/>
        <v>3241.85</v>
      </c>
      <c r="E87" s="15">
        <f t="shared" si="15"/>
        <v>49903.15</v>
      </c>
      <c r="F87" s="16">
        <f t="shared" si="16"/>
        <v>3351.1</v>
      </c>
      <c r="G87" s="16">
        <f t="shared" si="17"/>
        <v>3264.25</v>
      </c>
      <c r="H87" s="15">
        <f t="shared" si="18"/>
        <v>7706.03</v>
      </c>
      <c r="I87" s="15">
        <f t="shared" si="19"/>
        <v>10947.88</v>
      </c>
      <c r="J87" s="15">
        <f t="shared" si="20"/>
        <v>86.85</v>
      </c>
      <c r="AX87" s="6"/>
      <c r="AY87" s="3"/>
    </row>
    <row r="88" spans="1:51" x14ac:dyDescent="0.3">
      <c r="A88" s="36">
        <v>37</v>
      </c>
      <c r="B88" s="37">
        <v>51727</v>
      </c>
      <c r="C88" s="13"/>
      <c r="D88" s="15">
        <f t="shared" si="14"/>
        <v>3155.35</v>
      </c>
      <c r="E88" s="15">
        <f t="shared" si="15"/>
        <v>48571.65</v>
      </c>
      <c r="F88" s="16">
        <f t="shared" si="16"/>
        <v>3322.74</v>
      </c>
      <c r="G88" s="16">
        <f t="shared" si="17"/>
        <v>3157.73</v>
      </c>
      <c r="H88" s="15">
        <f t="shared" si="18"/>
        <v>7500.42</v>
      </c>
      <c r="I88" s="15">
        <f t="shared" si="19"/>
        <v>10655.77</v>
      </c>
      <c r="J88" s="15">
        <f t="shared" si="20"/>
        <v>165.01</v>
      </c>
      <c r="AX88" s="6"/>
      <c r="AY88" s="3"/>
    </row>
    <row r="89" spans="1:51" x14ac:dyDescent="0.3">
      <c r="A89" s="36">
        <v>36</v>
      </c>
      <c r="B89" s="37">
        <v>50358</v>
      </c>
      <c r="C89" s="13"/>
      <c r="D89" s="15">
        <f t="shared" si="14"/>
        <v>3071.84</v>
      </c>
      <c r="E89" s="15">
        <f t="shared" si="15"/>
        <v>47286.16</v>
      </c>
      <c r="F89" s="16">
        <f t="shared" si="16"/>
        <v>3295.36</v>
      </c>
      <c r="G89" s="16">
        <f t="shared" si="17"/>
        <v>3054.89</v>
      </c>
      <c r="H89" s="15">
        <f t="shared" si="18"/>
        <v>7301.91</v>
      </c>
      <c r="I89" s="15">
        <f t="shared" si="19"/>
        <v>10373.75</v>
      </c>
      <c r="J89" s="15">
        <f t="shared" si="20"/>
        <v>240.47</v>
      </c>
      <c r="AX89" s="6"/>
      <c r="AY89" s="3"/>
    </row>
    <row r="90" spans="1:51" x14ac:dyDescent="0.3">
      <c r="A90" s="36">
        <v>35</v>
      </c>
      <c r="B90" s="37">
        <v>49001</v>
      </c>
      <c r="C90" s="13"/>
      <c r="D90" s="15">
        <f t="shared" si="14"/>
        <v>2989.06</v>
      </c>
      <c r="E90" s="15">
        <f t="shared" si="15"/>
        <v>46011.94</v>
      </c>
      <c r="F90" s="16">
        <f t="shared" si="16"/>
        <v>3192.08</v>
      </c>
      <c r="G90" s="16">
        <f t="shared" si="17"/>
        <v>2952.96</v>
      </c>
      <c r="H90" s="15">
        <f t="shared" si="18"/>
        <v>7105.15</v>
      </c>
      <c r="I90" s="15">
        <f t="shared" si="19"/>
        <v>10094.209999999999</v>
      </c>
      <c r="J90" s="15">
        <f t="shared" si="20"/>
        <v>239.12</v>
      </c>
      <c r="AX90" s="6"/>
      <c r="AY90" s="3"/>
    </row>
    <row r="91" spans="1:51" x14ac:dyDescent="0.3">
      <c r="A91" s="36">
        <v>34</v>
      </c>
      <c r="B91" s="37">
        <v>47710</v>
      </c>
      <c r="C91" s="13"/>
      <c r="D91" s="15">
        <f t="shared" si="14"/>
        <v>2910.31</v>
      </c>
      <c r="E91" s="15">
        <f t="shared" si="15"/>
        <v>44799.69</v>
      </c>
      <c r="F91" s="16">
        <f t="shared" si="16"/>
        <v>3088.8</v>
      </c>
      <c r="G91" s="16">
        <f t="shared" si="17"/>
        <v>2855.98</v>
      </c>
      <c r="H91" s="15">
        <f t="shared" si="18"/>
        <v>6917.95</v>
      </c>
      <c r="I91" s="15">
        <f t="shared" si="19"/>
        <v>9828.26</v>
      </c>
      <c r="J91" s="15">
        <f t="shared" si="20"/>
        <v>232.82</v>
      </c>
      <c r="AX91" s="6"/>
      <c r="AY91" s="3"/>
    </row>
    <row r="92" spans="1:51" x14ac:dyDescent="0.3">
      <c r="A92" s="36">
        <v>33</v>
      </c>
      <c r="B92" s="37">
        <v>46461</v>
      </c>
      <c r="C92" s="13"/>
      <c r="D92" s="15">
        <f t="shared" si="14"/>
        <v>2834.12</v>
      </c>
      <c r="E92" s="15">
        <f t="shared" si="15"/>
        <v>43626.879999999997</v>
      </c>
      <c r="F92" s="16">
        <f t="shared" si="16"/>
        <v>2988.88</v>
      </c>
      <c r="G92" s="16">
        <f t="shared" si="17"/>
        <v>2762.15</v>
      </c>
      <c r="H92" s="15">
        <f t="shared" si="18"/>
        <v>6736.85</v>
      </c>
      <c r="I92" s="15">
        <f t="shared" si="19"/>
        <v>9570.9699999999993</v>
      </c>
      <c r="J92" s="15">
        <f t="shared" si="20"/>
        <v>226.73</v>
      </c>
      <c r="AX92" s="6"/>
      <c r="AY92" s="3"/>
    </row>
    <row r="93" spans="1:51" x14ac:dyDescent="0.3">
      <c r="A93" s="36">
        <v>32</v>
      </c>
      <c r="B93" s="37">
        <v>45316</v>
      </c>
      <c r="C93" s="13"/>
      <c r="D93" s="15">
        <f t="shared" si="14"/>
        <v>2764.28</v>
      </c>
      <c r="E93" s="15">
        <f t="shared" si="15"/>
        <v>42551.72</v>
      </c>
      <c r="F93" s="16">
        <f t="shared" si="16"/>
        <v>2897.28</v>
      </c>
      <c r="G93" s="16">
        <f t="shared" si="17"/>
        <v>2676.14</v>
      </c>
      <c r="H93" s="15">
        <f t="shared" si="18"/>
        <v>6570.82</v>
      </c>
      <c r="I93" s="15">
        <f t="shared" si="19"/>
        <v>9335.1</v>
      </c>
      <c r="J93" s="15">
        <f t="shared" si="20"/>
        <v>221.14</v>
      </c>
      <c r="AX93" s="6"/>
      <c r="AY93" s="3"/>
    </row>
    <row r="94" spans="1:51" x14ac:dyDescent="0.3">
      <c r="A94" s="36">
        <v>31</v>
      </c>
      <c r="B94" s="37">
        <v>44177</v>
      </c>
      <c r="C94" s="13"/>
      <c r="D94" s="15">
        <f t="shared" si="14"/>
        <v>2694.8</v>
      </c>
      <c r="E94" s="15">
        <f t="shared" si="15"/>
        <v>41482.199999999997</v>
      </c>
      <c r="F94" s="16">
        <f t="shared" si="16"/>
        <v>2806.16</v>
      </c>
      <c r="G94" s="16">
        <f t="shared" si="17"/>
        <v>2590.58</v>
      </c>
      <c r="H94" s="15">
        <f t="shared" si="18"/>
        <v>6405.67</v>
      </c>
      <c r="I94" s="15">
        <f t="shared" si="19"/>
        <v>9100.4699999999993</v>
      </c>
      <c r="J94" s="15">
        <f t="shared" si="20"/>
        <v>215.58</v>
      </c>
      <c r="AX94" s="6"/>
      <c r="AY94" s="3"/>
    </row>
    <row r="95" spans="1:51" x14ac:dyDescent="0.3">
      <c r="A95" s="36">
        <v>30</v>
      </c>
      <c r="B95" s="37">
        <v>43144</v>
      </c>
      <c r="C95" s="13"/>
      <c r="D95" s="15">
        <f t="shared" si="14"/>
        <v>2631.78</v>
      </c>
      <c r="E95" s="15">
        <f t="shared" si="15"/>
        <v>40512.22</v>
      </c>
      <c r="F95" s="16">
        <f t="shared" si="16"/>
        <v>2723.52</v>
      </c>
      <c r="G95" s="16">
        <f t="shared" si="17"/>
        <v>2512.98</v>
      </c>
      <c r="H95" s="15">
        <f t="shared" si="18"/>
        <v>6255.88</v>
      </c>
      <c r="I95" s="15">
        <f t="shared" si="19"/>
        <v>8887.66</v>
      </c>
      <c r="J95" s="15">
        <f t="shared" si="20"/>
        <v>210.54</v>
      </c>
      <c r="AX95" s="6"/>
      <c r="AY95" s="3"/>
    </row>
    <row r="96" spans="1:51" x14ac:dyDescent="0.3">
      <c r="A96" s="36">
        <v>29</v>
      </c>
      <c r="B96" s="37">
        <v>42121</v>
      </c>
      <c r="C96" s="13"/>
      <c r="D96" s="15">
        <f t="shared" si="14"/>
        <v>2569.38</v>
      </c>
      <c r="E96" s="15">
        <f t="shared" si="15"/>
        <v>39551.620000000003</v>
      </c>
      <c r="F96" s="16">
        <f t="shared" si="16"/>
        <v>2641.68</v>
      </c>
      <c r="G96" s="16">
        <f t="shared" si="17"/>
        <v>2436.13</v>
      </c>
      <c r="H96" s="15">
        <f t="shared" si="18"/>
        <v>6107.55</v>
      </c>
      <c r="I96" s="15">
        <f t="shared" si="19"/>
        <v>8676.93</v>
      </c>
      <c r="J96" s="15">
        <f t="shared" si="20"/>
        <v>205.55</v>
      </c>
      <c r="AX96" s="6"/>
      <c r="AY96" s="3"/>
    </row>
    <row r="97" spans="1:51" x14ac:dyDescent="0.3">
      <c r="A97" s="36">
        <v>28</v>
      </c>
      <c r="B97" s="37">
        <v>41109</v>
      </c>
      <c r="C97" s="13"/>
      <c r="D97" s="15">
        <f t="shared" si="14"/>
        <v>2507.65</v>
      </c>
      <c r="E97" s="15">
        <f t="shared" si="15"/>
        <v>38601.35</v>
      </c>
      <c r="F97" s="16">
        <f t="shared" si="16"/>
        <v>2560.7199999999998</v>
      </c>
      <c r="G97" s="16">
        <f t="shared" si="17"/>
        <v>2360.11</v>
      </c>
      <c r="H97" s="15">
        <f t="shared" si="18"/>
        <v>5960.81</v>
      </c>
      <c r="I97" s="15">
        <f t="shared" si="19"/>
        <v>8468.4599999999991</v>
      </c>
      <c r="J97" s="15">
        <f t="shared" si="20"/>
        <v>200.61</v>
      </c>
      <c r="AX97" s="6"/>
      <c r="AY97" s="3"/>
    </row>
    <row r="98" spans="1:51" x14ac:dyDescent="0.3">
      <c r="A98" s="36">
        <v>27</v>
      </c>
      <c r="B98" s="37">
        <v>40160</v>
      </c>
      <c r="C98" s="13"/>
      <c r="D98" s="15">
        <f t="shared" si="14"/>
        <v>2449.7600000000002</v>
      </c>
      <c r="E98" s="15">
        <f t="shared" si="15"/>
        <v>37710.239999999998</v>
      </c>
      <c r="F98" s="16">
        <f t="shared" si="16"/>
        <v>2484.8000000000002</v>
      </c>
      <c r="G98" s="16">
        <f t="shared" si="17"/>
        <v>2288.8200000000002</v>
      </c>
      <c r="H98" s="15">
        <f t="shared" si="18"/>
        <v>5823.2</v>
      </c>
      <c r="I98" s="15">
        <f t="shared" si="19"/>
        <v>8272.9599999999991</v>
      </c>
      <c r="J98" s="15">
        <f t="shared" si="20"/>
        <v>195.98</v>
      </c>
      <c r="AX98" s="6"/>
      <c r="AY98" s="3"/>
    </row>
    <row r="99" spans="1:51" x14ac:dyDescent="0.3">
      <c r="A99" s="36">
        <v>26</v>
      </c>
      <c r="B99" s="37">
        <v>39180</v>
      </c>
      <c r="C99" s="13"/>
      <c r="D99" s="15">
        <f t="shared" si="14"/>
        <v>2389.98</v>
      </c>
      <c r="E99" s="15">
        <f t="shared" si="15"/>
        <v>36790.019999999997</v>
      </c>
      <c r="F99" s="16">
        <f t="shared" si="16"/>
        <v>2406.4</v>
      </c>
      <c r="G99" s="16">
        <f t="shared" si="17"/>
        <v>2215.1999999999998</v>
      </c>
      <c r="H99" s="15">
        <f t="shared" si="18"/>
        <v>5681.1</v>
      </c>
      <c r="I99" s="15">
        <f t="shared" si="19"/>
        <v>8071.08</v>
      </c>
      <c r="J99" s="15">
        <f t="shared" si="20"/>
        <v>191.2</v>
      </c>
      <c r="AX99" s="6"/>
      <c r="AY99" s="3"/>
    </row>
    <row r="100" spans="1:51" x14ac:dyDescent="0.3">
      <c r="A100" s="36">
        <v>25</v>
      </c>
      <c r="B100" s="37">
        <v>38289</v>
      </c>
      <c r="C100" s="13"/>
      <c r="D100" s="15">
        <f t="shared" si="14"/>
        <v>2335.63</v>
      </c>
      <c r="E100" s="15">
        <f t="shared" si="15"/>
        <v>35953.370000000003</v>
      </c>
      <c r="F100" s="16">
        <f t="shared" si="16"/>
        <v>2335.12</v>
      </c>
      <c r="G100" s="16">
        <f t="shared" si="17"/>
        <v>2148.27</v>
      </c>
      <c r="H100" s="15">
        <f t="shared" si="18"/>
        <v>5551.91</v>
      </c>
      <c r="I100" s="15">
        <f t="shared" si="19"/>
        <v>7887.54</v>
      </c>
      <c r="J100" s="15">
        <f t="shared" si="20"/>
        <v>186.85</v>
      </c>
      <c r="AX100" s="6"/>
      <c r="AY100" s="3"/>
    </row>
    <row r="101" spans="1:51" x14ac:dyDescent="0.3">
      <c r="A101" s="36">
        <v>24</v>
      </c>
      <c r="B101" s="37">
        <v>37441</v>
      </c>
      <c r="C101" s="13"/>
      <c r="D101" s="15">
        <f t="shared" si="14"/>
        <v>2283.9</v>
      </c>
      <c r="E101" s="15">
        <f t="shared" si="15"/>
        <v>35157.1</v>
      </c>
      <c r="F101" s="16">
        <f t="shared" si="16"/>
        <v>2267.2800000000002</v>
      </c>
      <c r="G101" s="16">
        <f t="shared" si="17"/>
        <v>2084.5700000000002</v>
      </c>
      <c r="H101" s="15">
        <f t="shared" si="18"/>
        <v>5428.95</v>
      </c>
      <c r="I101" s="15">
        <f t="shared" si="19"/>
        <v>7712.85</v>
      </c>
      <c r="J101" s="15">
        <f t="shared" si="20"/>
        <v>182.71</v>
      </c>
      <c r="AX101" s="6"/>
      <c r="AY101" s="3"/>
    </row>
    <row r="102" spans="1:51" x14ac:dyDescent="0.3">
      <c r="A102" s="36">
        <v>23</v>
      </c>
      <c r="B102" s="37">
        <v>36583</v>
      </c>
      <c r="C102" s="13"/>
      <c r="D102" s="15">
        <f t="shared" si="14"/>
        <v>2231.56</v>
      </c>
      <c r="E102" s="15">
        <f t="shared" si="15"/>
        <v>34351.440000000002</v>
      </c>
      <c r="F102" s="16">
        <f t="shared" si="16"/>
        <v>2198.64</v>
      </c>
      <c r="G102" s="16">
        <f t="shared" si="17"/>
        <v>2020.12</v>
      </c>
      <c r="H102" s="15">
        <f t="shared" si="18"/>
        <v>5304.54</v>
      </c>
      <c r="I102" s="15">
        <f t="shared" si="19"/>
        <v>7536.1</v>
      </c>
      <c r="J102" s="15">
        <f t="shared" si="20"/>
        <v>178.52</v>
      </c>
      <c r="AX102" s="6"/>
      <c r="AY102" s="3"/>
    </row>
    <row r="103" spans="1:51" x14ac:dyDescent="0.3">
      <c r="A103" s="36">
        <v>22</v>
      </c>
      <c r="B103" s="37">
        <v>35777</v>
      </c>
      <c r="C103" s="13"/>
      <c r="D103" s="15">
        <f t="shared" si="14"/>
        <v>2182.4</v>
      </c>
      <c r="E103" s="15">
        <f t="shared" si="15"/>
        <v>33594.6</v>
      </c>
      <c r="F103" s="16">
        <f t="shared" si="16"/>
        <v>2134.16</v>
      </c>
      <c r="G103" s="16">
        <f t="shared" si="17"/>
        <v>1959.57</v>
      </c>
      <c r="H103" s="15">
        <f t="shared" si="18"/>
        <v>5187.67</v>
      </c>
      <c r="I103" s="15">
        <f t="shared" si="19"/>
        <v>7370.07</v>
      </c>
      <c r="J103" s="15">
        <f t="shared" si="20"/>
        <v>174.59</v>
      </c>
      <c r="AX103" s="6"/>
      <c r="AY103" s="3"/>
    </row>
    <row r="104" spans="1:51" x14ac:dyDescent="0.3">
      <c r="A104" s="36">
        <v>21</v>
      </c>
      <c r="B104" s="37">
        <v>34980</v>
      </c>
      <c r="C104" s="13"/>
      <c r="D104" s="15">
        <f t="shared" si="14"/>
        <v>2133.7800000000002</v>
      </c>
      <c r="E104" s="15">
        <f t="shared" si="15"/>
        <v>32846.22</v>
      </c>
      <c r="F104" s="16">
        <f t="shared" si="16"/>
        <v>2070.4</v>
      </c>
      <c r="G104" s="16">
        <f t="shared" si="17"/>
        <v>1899.7</v>
      </c>
      <c r="H104" s="15">
        <f t="shared" si="18"/>
        <v>5072.1000000000004</v>
      </c>
      <c r="I104" s="15">
        <f t="shared" si="19"/>
        <v>7205.88</v>
      </c>
      <c r="J104" s="15">
        <f t="shared" si="20"/>
        <v>170.7</v>
      </c>
      <c r="AX104" s="6"/>
      <c r="AY104" s="3"/>
    </row>
    <row r="105" spans="1:51" x14ac:dyDescent="0.3">
      <c r="A105" s="36">
        <v>20</v>
      </c>
      <c r="B105" s="37">
        <v>34204</v>
      </c>
      <c r="C105" s="13"/>
      <c r="D105" s="15">
        <f t="shared" ref="D105:D124" si="21">ROUND(PensionableSalary*USS_Ee_conts,2)</f>
        <v>2086.44</v>
      </c>
      <c r="E105" s="15">
        <f t="shared" ref="E105:E124" si="22">ROUND(+PensionableSalary-Ee_StandardConts,2)</f>
        <v>32117.56</v>
      </c>
      <c r="F105" s="16">
        <f t="shared" ref="F105:F124" si="23">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2008.32</v>
      </c>
      <c r="G105" s="16">
        <f t="shared" ref="G105:G124" si="24">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1841.4</v>
      </c>
      <c r="H105" s="15">
        <f t="shared" ref="H105:H124" si="25">ROUND(PensionableSalary*USS_Er_conts,2)</f>
        <v>4959.58</v>
      </c>
      <c r="I105" s="15">
        <f t="shared" ref="I105:I124" si="26">ROUND(Ee_StandardConts+Er_StandardCont,2)</f>
        <v>7046.02</v>
      </c>
      <c r="J105" s="15">
        <f t="shared" ref="J105:J124" si="27">ROUND(+Ee_NICs_nonPenSMART-Ee_NICs_PenSmart,2)</f>
        <v>166.92</v>
      </c>
      <c r="AX105" s="6"/>
      <c r="AY105" s="3"/>
    </row>
    <row r="106" spans="1:51" x14ac:dyDescent="0.3">
      <c r="A106" s="36">
        <v>19</v>
      </c>
      <c r="B106" s="37">
        <v>33501</v>
      </c>
      <c r="C106" s="13"/>
      <c r="D106" s="15">
        <f t="shared" si="21"/>
        <v>2043.56</v>
      </c>
      <c r="E106" s="15">
        <f t="shared" si="22"/>
        <v>31457.439999999999</v>
      </c>
      <c r="F106" s="16">
        <f t="shared" si="23"/>
        <v>1952.08</v>
      </c>
      <c r="G106" s="16">
        <f t="shared" si="24"/>
        <v>1788.6</v>
      </c>
      <c r="H106" s="15">
        <f t="shared" si="25"/>
        <v>4857.6499999999996</v>
      </c>
      <c r="I106" s="15">
        <f t="shared" si="26"/>
        <v>6901.21</v>
      </c>
      <c r="J106" s="15">
        <f t="shared" si="27"/>
        <v>163.47999999999999</v>
      </c>
      <c r="AX106" s="6"/>
      <c r="AY106" s="3"/>
    </row>
    <row r="107" spans="1:51" x14ac:dyDescent="0.3">
      <c r="A107" s="36">
        <v>18</v>
      </c>
      <c r="B107" s="37">
        <v>32756</v>
      </c>
      <c r="C107" s="13"/>
      <c r="D107" s="15">
        <f t="shared" si="21"/>
        <v>1998.12</v>
      </c>
      <c r="E107" s="15">
        <f t="shared" si="22"/>
        <v>30757.88</v>
      </c>
      <c r="F107" s="16">
        <f t="shared" si="23"/>
        <v>1892.48</v>
      </c>
      <c r="G107" s="16">
        <f t="shared" si="24"/>
        <v>1732.63</v>
      </c>
      <c r="H107" s="15">
        <f t="shared" si="25"/>
        <v>4749.62</v>
      </c>
      <c r="I107" s="15">
        <f t="shared" si="26"/>
        <v>6747.74</v>
      </c>
      <c r="J107" s="15">
        <f t="shared" si="27"/>
        <v>159.85</v>
      </c>
      <c r="AX107" s="6"/>
      <c r="AY107" s="3"/>
    </row>
    <row r="108" spans="1:51" x14ac:dyDescent="0.3">
      <c r="A108" s="36">
        <v>17</v>
      </c>
      <c r="B108" s="37">
        <v>32073</v>
      </c>
      <c r="C108" s="13"/>
      <c r="D108" s="15">
        <f t="shared" si="21"/>
        <v>1956.45</v>
      </c>
      <c r="E108" s="15">
        <f t="shared" si="22"/>
        <v>30116.55</v>
      </c>
      <c r="F108" s="16">
        <f t="shared" si="23"/>
        <v>1837.84</v>
      </c>
      <c r="G108" s="16">
        <f t="shared" si="24"/>
        <v>1681.32</v>
      </c>
      <c r="H108" s="15">
        <f t="shared" si="25"/>
        <v>4650.59</v>
      </c>
      <c r="I108" s="15">
        <f t="shared" si="26"/>
        <v>6607.04</v>
      </c>
      <c r="J108" s="15">
        <f t="shared" si="27"/>
        <v>156.52000000000001</v>
      </c>
      <c r="AX108" s="6"/>
      <c r="AY108" s="3"/>
    </row>
    <row r="109" spans="1:51" x14ac:dyDescent="0.3">
      <c r="A109" s="36">
        <v>16</v>
      </c>
      <c r="B109" s="37">
        <v>31432</v>
      </c>
      <c r="C109" s="13"/>
      <c r="D109" s="15">
        <f t="shared" si="21"/>
        <v>1917.35</v>
      </c>
      <c r="E109" s="15">
        <f t="shared" si="22"/>
        <v>29514.65</v>
      </c>
      <c r="F109" s="16">
        <f t="shared" si="23"/>
        <v>1786.56</v>
      </c>
      <c r="G109" s="16">
        <f t="shared" si="24"/>
        <v>1633.17</v>
      </c>
      <c r="H109" s="15">
        <f t="shared" si="25"/>
        <v>4557.6400000000003</v>
      </c>
      <c r="I109" s="15">
        <f t="shared" si="26"/>
        <v>6474.99</v>
      </c>
      <c r="J109" s="15">
        <f t="shared" si="27"/>
        <v>153.38999999999999</v>
      </c>
      <c r="AX109" s="6"/>
      <c r="AY109" s="3"/>
    </row>
    <row r="110" spans="1:51" x14ac:dyDescent="0.3">
      <c r="A110" s="36">
        <v>15</v>
      </c>
      <c r="B110" s="37">
        <v>30791</v>
      </c>
      <c r="C110" s="13"/>
      <c r="D110" s="15">
        <f t="shared" si="21"/>
        <v>1878.25</v>
      </c>
      <c r="E110" s="15">
        <f t="shared" si="22"/>
        <v>28912.75</v>
      </c>
      <c r="F110" s="16">
        <f t="shared" si="23"/>
        <v>1735.28</v>
      </c>
      <c r="G110" s="16">
        <f t="shared" si="24"/>
        <v>1585.02</v>
      </c>
      <c r="H110" s="15">
        <f t="shared" si="25"/>
        <v>4464.7</v>
      </c>
      <c r="I110" s="15">
        <f t="shared" si="26"/>
        <v>6342.95</v>
      </c>
      <c r="J110" s="15">
        <f t="shared" si="27"/>
        <v>150.26</v>
      </c>
      <c r="AX110" s="6"/>
      <c r="AY110" s="3"/>
    </row>
    <row r="111" spans="1:51" x14ac:dyDescent="0.3">
      <c r="A111" s="36">
        <v>14</v>
      </c>
      <c r="B111" s="37">
        <v>30150</v>
      </c>
      <c r="C111" s="13"/>
      <c r="D111" s="15">
        <f t="shared" si="21"/>
        <v>1839.15</v>
      </c>
      <c r="E111" s="15">
        <f t="shared" si="22"/>
        <v>28310.85</v>
      </c>
      <c r="F111" s="16">
        <f t="shared" si="23"/>
        <v>1684</v>
      </c>
      <c r="G111" s="16">
        <f t="shared" si="24"/>
        <v>1536.87</v>
      </c>
      <c r="H111" s="15">
        <f t="shared" si="25"/>
        <v>4371.75</v>
      </c>
      <c r="I111" s="15">
        <f t="shared" si="26"/>
        <v>6210.9</v>
      </c>
      <c r="J111" s="15">
        <f t="shared" si="27"/>
        <v>147.13</v>
      </c>
      <c r="AX111" s="6"/>
      <c r="AY111" s="3"/>
    </row>
    <row r="112" spans="1:51" x14ac:dyDescent="0.3">
      <c r="A112" s="36">
        <v>13</v>
      </c>
      <c r="B112" s="37">
        <v>29581</v>
      </c>
      <c r="C112" s="13"/>
      <c r="D112" s="15">
        <f t="shared" si="21"/>
        <v>1804.44</v>
      </c>
      <c r="E112" s="15">
        <f t="shared" si="22"/>
        <v>27776.560000000001</v>
      </c>
      <c r="F112" s="16">
        <f t="shared" si="23"/>
        <v>1638.48</v>
      </c>
      <c r="G112" s="16">
        <f t="shared" si="24"/>
        <v>1494.12</v>
      </c>
      <c r="H112" s="15">
        <f t="shared" si="25"/>
        <v>4289.25</v>
      </c>
      <c r="I112" s="15">
        <f t="shared" si="26"/>
        <v>6093.69</v>
      </c>
      <c r="J112" s="15">
        <f t="shared" si="27"/>
        <v>144.36000000000001</v>
      </c>
      <c r="AX112" s="6"/>
      <c r="AY112" s="3"/>
    </row>
    <row r="113" spans="1:51" x14ac:dyDescent="0.3">
      <c r="A113" s="36">
        <v>12</v>
      </c>
      <c r="B113" s="37">
        <v>29012</v>
      </c>
      <c r="C113" s="13"/>
      <c r="D113" s="15">
        <f t="shared" si="21"/>
        <v>1769.73</v>
      </c>
      <c r="E113" s="15">
        <f t="shared" si="22"/>
        <v>27242.27</v>
      </c>
      <c r="F113" s="16">
        <f t="shared" si="23"/>
        <v>1592.96</v>
      </c>
      <c r="G113" s="16">
        <f t="shared" si="24"/>
        <v>1451.38</v>
      </c>
      <c r="H113" s="15">
        <f t="shared" si="25"/>
        <v>4206.74</v>
      </c>
      <c r="I113" s="15">
        <f t="shared" si="26"/>
        <v>5976.47</v>
      </c>
      <c r="J113" s="15">
        <f t="shared" si="27"/>
        <v>141.58000000000001</v>
      </c>
      <c r="AX113" s="6"/>
      <c r="AY113" s="3"/>
    </row>
    <row r="114" spans="1:51" x14ac:dyDescent="0.3">
      <c r="A114" s="36">
        <v>11</v>
      </c>
      <c r="B114" s="37">
        <v>28463</v>
      </c>
      <c r="C114" s="13"/>
      <c r="D114" s="15">
        <f t="shared" si="21"/>
        <v>1736.24</v>
      </c>
      <c r="E114" s="15">
        <f t="shared" si="22"/>
        <v>26726.76</v>
      </c>
      <c r="F114" s="16">
        <f t="shared" si="23"/>
        <v>1549.04</v>
      </c>
      <c r="G114" s="16">
        <f t="shared" si="24"/>
        <v>1410.14</v>
      </c>
      <c r="H114" s="15">
        <f t="shared" si="25"/>
        <v>4127.1400000000003</v>
      </c>
      <c r="I114" s="15">
        <f t="shared" si="26"/>
        <v>5863.38</v>
      </c>
      <c r="J114" s="15">
        <f t="shared" si="27"/>
        <v>138.9</v>
      </c>
      <c r="AX114" s="6"/>
      <c r="AY114" s="3"/>
    </row>
    <row r="115" spans="1:51" x14ac:dyDescent="0.3">
      <c r="A115" s="36">
        <v>10</v>
      </c>
      <c r="B115" s="37">
        <v>27895</v>
      </c>
      <c r="C115" s="13"/>
      <c r="D115" s="15">
        <f t="shared" si="21"/>
        <v>1701.6</v>
      </c>
      <c r="E115" s="15">
        <f t="shared" si="22"/>
        <v>26193.4</v>
      </c>
      <c r="F115" s="16">
        <f t="shared" si="23"/>
        <v>1503.6</v>
      </c>
      <c r="G115" s="16">
        <f t="shared" si="24"/>
        <v>1367.47</v>
      </c>
      <c r="H115" s="15">
        <f t="shared" si="25"/>
        <v>4044.78</v>
      </c>
      <c r="I115" s="15">
        <f t="shared" si="26"/>
        <v>5746.38</v>
      </c>
      <c r="J115" s="15">
        <f t="shared" si="27"/>
        <v>136.13</v>
      </c>
      <c r="AX115" s="6"/>
      <c r="AY115" s="3"/>
    </row>
    <row r="116" spans="1:51" x14ac:dyDescent="0.3">
      <c r="A116" s="36">
        <v>9</v>
      </c>
      <c r="B116" s="37">
        <v>27388</v>
      </c>
      <c r="C116" s="13"/>
      <c r="D116" s="15">
        <f t="shared" si="21"/>
        <v>1670.67</v>
      </c>
      <c r="E116" s="15">
        <f t="shared" si="22"/>
        <v>25717.33</v>
      </c>
      <c r="F116" s="16">
        <f t="shared" si="23"/>
        <v>1463.04</v>
      </c>
      <c r="G116" s="16">
        <f t="shared" si="24"/>
        <v>1329.39</v>
      </c>
      <c r="H116" s="15">
        <f t="shared" si="25"/>
        <v>3971.26</v>
      </c>
      <c r="I116" s="15">
        <f t="shared" si="26"/>
        <v>5641.93</v>
      </c>
      <c r="J116" s="15">
        <f t="shared" si="27"/>
        <v>133.65</v>
      </c>
      <c r="AX116" s="6"/>
      <c r="AY116" s="3"/>
    </row>
    <row r="117" spans="1:51" x14ac:dyDescent="0.3">
      <c r="A117" s="36">
        <v>8</v>
      </c>
      <c r="B117" s="37">
        <v>26861</v>
      </c>
      <c r="C117" s="13"/>
      <c r="D117" s="15">
        <f t="shared" si="21"/>
        <v>1638.52</v>
      </c>
      <c r="E117" s="15">
        <f t="shared" si="22"/>
        <v>25222.48</v>
      </c>
      <c r="F117" s="16">
        <f t="shared" si="23"/>
        <v>1420.88</v>
      </c>
      <c r="G117" s="16">
        <f t="shared" si="24"/>
        <v>1289.8</v>
      </c>
      <c r="H117" s="15">
        <f t="shared" si="25"/>
        <v>3894.85</v>
      </c>
      <c r="I117" s="15">
        <f t="shared" si="26"/>
        <v>5533.37</v>
      </c>
      <c r="J117" s="15">
        <f t="shared" si="27"/>
        <v>131.08000000000001</v>
      </c>
      <c r="AX117" s="6"/>
      <c r="AY117" s="3"/>
    </row>
    <row r="118" spans="1:51" x14ac:dyDescent="0.3">
      <c r="A118" s="36">
        <v>7</v>
      </c>
      <c r="B118" s="37">
        <v>26375</v>
      </c>
      <c r="C118" s="13"/>
      <c r="D118" s="15">
        <f t="shared" si="21"/>
        <v>1608.88</v>
      </c>
      <c r="E118" s="15">
        <f t="shared" si="22"/>
        <v>24766.12</v>
      </c>
      <c r="F118" s="16">
        <f t="shared" si="23"/>
        <v>1382</v>
      </c>
      <c r="G118" s="16">
        <f t="shared" si="24"/>
        <v>1253.29</v>
      </c>
      <c r="H118" s="15">
        <f t="shared" si="25"/>
        <v>3824.38</v>
      </c>
      <c r="I118" s="15">
        <f t="shared" si="26"/>
        <v>5433.26</v>
      </c>
      <c r="J118" s="15">
        <f t="shared" si="27"/>
        <v>128.71</v>
      </c>
      <c r="AX118" s="6"/>
      <c r="AY118" s="3"/>
    </row>
    <row r="119" spans="1:51" x14ac:dyDescent="0.3">
      <c r="A119" s="36">
        <v>6</v>
      </c>
      <c r="B119" s="37">
        <v>25899</v>
      </c>
      <c r="C119" s="13"/>
      <c r="D119" s="15">
        <f t="shared" si="21"/>
        <v>1579.84</v>
      </c>
      <c r="E119" s="15">
        <f t="shared" si="22"/>
        <v>24319.16</v>
      </c>
      <c r="F119" s="16">
        <f t="shared" si="23"/>
        <v>1343.92</v>
      </c>
      <c r="G119" s="16">
        <f t="shared" si="24"/>
        <v>1217.53</v>
      </c>
      <c r="H119" s="15">
        <f t="shared" si="25"/>
        <v>3755.36</v>
      </c>
      <c r="I119" s="15">
        <f t="shared" si="26"/>
        <v>5335.2</v>
      </c>
      <c r="J119" s="15">
        <f t="shared" si="27"/>
        <v>126.39</v>
      </c>
      <c r="AX119" s="6"/>
      <c r="AY119" s="3"/>
    </row>
    <row r="120" spans="1:51" x14ac:dyDescent="0.3">
      <c r="A120" s="36">
        <v>5</v>
      </c>
      <c r="B120" s="37">
        <v>25485</v>
      </c>
      <c r="C120" s="13"/>
      <c r="D120" s="15">
        <f t="shared" si="21"/>
        <v>1554.59</v>
      </c>
      <c r="E120" s="15">
        <f t="shared" si="22"/>
        <v>23930.41</v>
      </c>
      <c r="F120" s="16">
        <f t="shared" si="23"/>
        <v>1310.8</v>
      </c>
      <c r="G120" s="16">
        <f t="shared" si="24"/>
        <v>1186.43</v>
      </c>
      <c r="H120" s="15">
        <f t="shared" si="25"/>
        <v>3695.33</v>
      </c>
      <c r="I120" s="15">
        <f t="shared" si="26"/>
        <v>5249.92</v>
      </c>
      <c r="J120" s="15">
        <f t="shared" si="27"/>
        <v>124.37</v>
      </c>
      <c r="AX120" s="6"/>
      <c r="AY120" s="3"/>
    </row>
    <row r="121" spans="1:51" x14ac:dyDescent="0.3">
      <c r="A121" s="36">
        <v>4</v>
      </c>
      <c r="B121" s="37">
        <v>25061</v>
      </c>
      <c r="C121" s="13"/>
      <c r="D121" s="15">
        <f t="shared" si="21"/>
        <v>1528.72</v>
      </c>
      <c r="E121" s="15">
        <f t="shared" si="22"/>
        <v>23532.28</v>
      </c>
      <c r="F121" s="16">
        <f t="shared" si="23"/>
        <v>1276.8800000000001</v>
      </c>
      <c r="G121" s="16">
        <f t="shared" si="24"/>
        <v>1154.58</v>
      </c>
      <c r="H121" s="15">
        <f t="shared" si="25"/>
        <v>3633.85</v>
      </c>
      <c r="I121" s="15">
        <f t="shared" si="26"/>
        <v>5162.57</v>
      </c>
      <c r="J121" s="15">
        <f t="shared" si="27"/>
        <v>122.3</v>
      </c>
      <c r="AX121" s="6"/>
      <c r="AY121" s="3"/>
    </row>
    <row r="122" spans="1:51" x14ac:dyDescent="0.3">
      <c r="A122" s="36">
        <v>3</v>
      </c>
      <c r="B122" s="37">
        <v>25042</v>
      </c>
      <c r="C122" s="13"/>
      <c r="D122" s="15">
        <f t="shared" si="21"/>
        <v>1527.56</v>
      </c>
      <c r="E122" s="15">
        <f t="shared" si="22"/>
        <v>23514.44</v>
      </c>
      <c r="F122" s="16">
        <f t="shared" si="23"/>
        <v>1275.3599999999999</v>
      </c>
      <c r="G122" s="16">
        <f t="shared" si="24"/>
        <v>1153.1600000000001</v>
      </c>
      <c r="H122" s="15">
        <f t="shared" si="25"/>
        <v>3631.09</v>
      </c>
      <c r="I122" s="15">
        <f t="shared" si="26"/>
        <v>5158.6499999999996</v>
      </c>
      <c r="J122" s="15">
        <f t="shared" si="27"/>
        <v>122.2</v>
      </c>
      <c r="AX122" s="6"/>
      <c r="AY122" s="3"/>
    </row>
    <row r="123" spans="1:51" x14ac:dyDescent="0.3">
      <c r="A123" s="36">
        <v>2</v>
      </c>
      <c r="B123" s="37">
        <v>24753</v>
      </c>
      <c r="C123" s="13"/>
      <c r="D123" s="15">
        <f t="shared" si="21"/>
        <v>1509.93</v>
      </c>
      <c r="E123" s="15">
        <f t="shared" si="22"/>
        <v>23243.07</v>
      </c>
      <c r="F123" s="16">
        <f t="shared" si="23"/>
        <v>1252.24</v>
      </c>
      <c r="G123" s="16">
        <f t="shared" si="24"/>
        <v>1131.45</v>
      </c>
      <c r="H123" s="15">
        <f t="shared" si="25"/>
        <v>3589.19</v>
      </c>
      <c r="I123" s="15">
        <f t="shared" si="26"/>
        <v>5099.12</v>
      </c>
      <c r="J123" s="15">
        <f t="shared" si="27"/>
        <v>120.79</v>
      </c>
      <c r="AX123" s="6"/>
      <c r="AY123" s="3"/>
    </row>
    <row r="124" spans="1:51" x14ac:dyDescent="0.3">
      <c r="A124" s="38">
        <v>1</v>
      </c>
      <c r="B124" s="39">
        <v>24555</v>
      </c>
      <c r="C124" s="18"/>
      <c r="D124" s="20">
        <f t="shared" si="21"/>
        <v>1497.86</v>
      </c>
      <c r="E124" s="20">
        <f t="shared" si="22"/>
        <v>23057.14</v>
      </c>
      <c r="F124" s="21">
        <f t="shared" si="23"/>
        <v>1236.4000000000001</v>
      </c>
      <c r="G124" s="21">
        <f t="shared" si="24"/>
        <v>1116.57</v>
      </c>
      <c r="H124" s="20">
        <f t="shared" si="25"/>
        <v>3560.48</v>
      </c>
      <c r="I124" s="20">
        <f t="shared" si="26"/>
        <v>5058.34</v>
      </c>
      <c r="J124" s="20">
        <f t="shared" si="27"/>
        <v>119.83</v>
      </c>
      <c r="AX124" s="6"/>
      <c r="AY124" s="3"/>
    </row>
    <row r="125" spans="1:51" x14ac:dyDescent="0.3">
      <c r="A125" s="100"/>
      <c r="B125" s="101"/>
      <c r="C125" s="101"/>
      <c r="D125" s="101"/>
      <c r="E125" s="101"/>
      <c r="F125" s="101"/>
      <c r="G125" s="101"/>
      <c r="H125" s="101"/>
      <c r="I125" s="101"/>
      <c r="J125" s="101"/>
    </row>
    <row r="126" spans="1:51" ht="27" customHeight="1" x14ac:dyDescent="0.3">
      <c r="A126" s="97" t="s">
        <v>69</v>
      </c>
      <c r="B126" s="109"/>
      <c r="C126" s="109"/>
      <c r="D126" s="109"/>
      <c r="E126" s="109"/>
      <c r="F126" s="109"/>
      <c r="G126" s="109"/>
      <c r="H126" s="109"/>
      <c r="I126" s="109"/>
      <c r="J126" s="109"/>
    </row>
    <row r="127" spans="1:51" x14ac:dyDescent="0.3"/>
    <row r="128" spans="1:51" ht="30.75" customHeight="1" x14ac:dyDescent="0.3">
      <c r="A128" s="105" t="s">
        <v>75</v>
      </c>
      <c r="B128" s="105"/>
      <c r="C128" s="105"/>
      <c r="D128" s="105"/>
      <c r="E128" s="105"/>
      <c r="F128" s="105"/>
      <c r="G128" s="105"/>
      <c r="H128" s="105"/>
      <c r="I128" s="105"/>
      <c r="J128" s="105"/>
    </row>
    <row r="129" spans="1:51" ht="19.5" customHeight="1" x14ac:dyDescent="0.3">
      <c r="A129" s="102" t="s">
        <v>76</v>
      </c>
      <c r="B129" s="106"/>
      <c r="C129" s="106"/>
      <c r="D129" s="106"/>
      <c r="E129" s="106"/>
      <c r="F129" s="106"/>
      <c r="G129" s="106"/>
      <c r="H129" s="106"/>
      <c r="I129" s="106"/>
      <c r="J129" s="106"/>
    </row>
    <row r="130" spans="1:51" x14ac:dyDescent="0.3">
      <c r="A130" s="100"/>
      <c r="B130" s="101"/>
      <c r="C130" s="101"/>
      <c r="D130" s="101"/>
      <c r="E130" s="101"/>
      <c r="F130" s="101"/>
      <c r="G130" s="101"/>
      <c r="H130" s="101"/>
      <c r="I130" s="101"/>
      <c r="J130" s="101"/>
    </row>
    <row r="131" spans="1:51" ht="89.25" customHeight="1" x14ac:dyDescent="0.3">
      <c r="A131" s="24" t="s">
        <v>0</v>
      </c>
      <c r="B131" s="22" t="s">
        <v>2</v>
      </c>
      <c r="C131" s="23"/>
      <c r="D131" s="24" t="str">
        <f>"Employee standard Contribution on salary at "&amp;TEXT(USS_Ee_conts,"0.#%")&amp;" (corresponds to column A of the PensionSMART Ts &amp; Cs)"</f>
        <v>Employee standard Contribution on salary at 6.1% (corresponds to column A of the PensionSMART Ts &amp; Cs)</v>
      </c>
      <c r="E131" s="24" t="s">
        <v>3</v>
      </c>
      <c r="F131" s="25" t="s">
        <v>4</v>
      </c>
      <c r="G131" s="25" t="s">
        <v>5</v>
      </c>
      <c r="H131" s="24" t="str">
        <f>"Employer's standard contribution at "&amp;TEXT(USS_Er_conts,"0.#%")&amp;" would be (corresponds to column B of the PensionSMART Ts &amp; Cs)"</f>
        <v>Employer's standard contribution at 14.5% would be (corresponds to column B of the PensionSMART Ts &amp; Cs)</v>
      </c>
      <c r="I131" s="24" t="s">
        <v>39</v>
      </c>
      <c r="J131" s="24" t="s">
        <v>1</v>
      </c>
    </row>
    <row r="132" spans="1:51" x14ac:dyDescent="0.3">
      <c r="A132" s="36">
        <v>29</v>
      </c>
      <c r="B132" s="37">
        <v>76184</v>
      </c>
      <c r="C132" s="13"/>
      <c r="D132" s="15">
        <f t="shared" ref="D132:D160" si="28">ROUND(PensionableSalary*USS_Ee_conts,2)</f>
        <v>4647.22</v>
      </c>
      <c r="E132" s="15">
        <f t="shared" ref="E132:E160" si="29">ROUND(+PensionableSalary-Ee_StandardConts,2)</f>
        <v>71536.78</v>
      </c>
      <c r="F132" s="16">
        <f t="shared" ref="F132:F160" si="30">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3811.88</v>
      </c>
      <c r="G132" s="16">
        <f t="shared" ref="G132:G160" si="31">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3718.94</v>
      </c>
      <c r="H132" s="15">
        <f t="shared" ref="H132:H160" si="32">ROUND(PensionableSalary*USS_Er_conts,2)</f>
        <v>11046.68</v>
      </c>
      <c r="I132" s="15">
        <f t="shared" ref="I132:I160" si="33">ROUND(Ee_StandardConts+Er_StandardCont,2)</f>
        <v>15693.9</v>
      </c>
      <c r="J132" s="15">
        <f t="shared" ref="J132:J160" si="34">ROUND(+Ee_NICs_nonPenSMART-Ee_NICs_PenSmart,2)</f>
        <v>92.94</v>
      </c>
      <c r="AX132" s="6"/>
      <c r="AY132" s="3"/>
    </row>
    <row r="133" spans="1:51" x14ac:dyDescent="0.3">
      <c r="A133" s="36">
        <v>28</v>
      </c>
      <c r="B133" s="37">
        <v>73071</v>
      </c>
      <c r="C133" s="13"/>
      <c r="D133" s="15">
        <f t="shared" si="28"/>
        <v>4457.33</v>
      </c>
      <c r="E133" s="15">
        <f t="shared" si="29"/>
        <v>68613.67</v>
      </c>
      <c r="F133" s="16">
        <f t="shared" si="30"/>
        <v>3749.62</v>
      </c>
      <c r="G133" s="16">
        <f t="shared" si="31"/>
        <v>3660.47</v>
      </c>
      <c r="H133" s="15">
        <f t="shared" si="32"/>
        <v>10595.3</v>
      </c>
      <c r="I133" s="15">
        <f t="shared" si="33"/>
        <v>15052.63</v>
      </c>
      <c r="J133" s="15">
        <f t="shared" si="34"/>
        <v>89.15</v>
      </c>
      <c r="AX133" s="6"/>
      <c r="AY133" s="3"/>
    </row>
    <row r="134" spans="1:51" x14ac:dyDescent="0.3">
      <c r="A134" s="36">
        <v>27</v>
      </c>
      <c r="B134" s="37">
        <v>70086</v>
      </c>
      <c r="C134" s="13"/>
      <c r="D134" s="15">
        <f t="shared" si="28"/>
        <v>4275.25</v>
      </c>
      <c r="E134" s="15">
        <f t="shared" si="29"/>
        <v>65810.75</v>
      </c>
      <c r="F134" s="16">
        <f t="shared" si="30"/>
        <v>3689.92</v>
      </c>
      <c r="G134" s="16">
        <f t="shared" si="31"/>
        <v>3604.42</v>
      </c>
      <c r="H134" s="15">
        <f t="shared" si="32"/>
        <v>10162.469999999999</v>
      </c>
      <c r="I134" s="15">
        <f t="shared" si="33"/>
        <v>14437.72</v>
      </c>
      <c r="J134" s="15">
        <f t="shared" si="34"/>
        <v>85.5</v>
      </c>
      <c r="AX134" s="6"/>
      <c r="AY134" s="3"/>
    </row>
    <row r="135" spans="1:51" x14ac:dyDescent="0.3">
      <c r="A135" s="36">
        <v>26</v>
      </c>
      <c r="B135" s="37">
        <v>67221</v>
      </c>
      <c r="C135" s="13"/>
      <c r="D135" s="15">
        <f t="shared" si="28"/>
        <v>4100.4799999999996</v>
      </c>
      <c r="E135" s="15">
        <f t="shared" si="29"/>
        <v>63120.52</v>
      </c>
      <c r="F135" s="16">
        <f t="shared" si="30"/>
        <v>3632.62</v>
      </c>
      <c r="G135" s="16">
        <f t="shared" si="31"/>
        <v>3550.61</v>
      </c>
      <c r="H135" s="15">
        <f t="shared" si="32"/>
        <v>9747.0499999999993</v>
      </c>
      <c r="I135" s="15">
        <f t="shared" si="33"/>
        <v>13847.53</v>
      </c>
      <c r="J135" s="15">
        <f t="shared" si="34"/>
        <v>82.01</v>
      </c>
      <c r="AX135" s="6"/>
      <c r="AY135" s="3"/>
    </row>
    <row r="136" spans="1:51" x14ac:dyDescent="0.3">
      <c r="A136" s="36">
        <v>25</v>
      </c>
      <c r="B136" s="37">
        <v>64485</v>
      </c>
      <c r="C136" s="13"/>
      <c r="D136" s="15">
        <f t="shared" si="28"/>
        <v>3933.59</v>
      </c>
      <c r="E136" s="15">
        <f t="shared" si="29"/>
        <v>60551.41</v>
      </c>
      <c r="F136" s="16">
        <f t="shared" si="30"/>
        <v>3577.9</v>
      </c>
      <c r="G136" s="16">
        <f t="shared" si="31"/>
        <v>3499.23</v>
      </c>
      <c r="H136" s="15">
        <f t="shared" si="32"/>
        <v>9350.33</v>
      </c>
      <c r="I136" s="15">
        <f t="shared" si="33"/>
        <v>13283.92</v>
      </c>
      <c r="J136" s="15">
        <f t="shared" si="34"/>
        <v>78.67</v>
      </c>
      <c r="AX136" s="6"/>
      <c r="AY136" s="3"/>
    </row>
    <row r="137" spans="1:51" x14ac:dyDescent="0.3">
      <c r="A137" s="36">
        <v>24</v>
      </c>
      <c r="B137" s="37">
        <v>61855</v>
      </c>
      <c r="C137" s="13"/>
      <c r="D137" s="15">
        <f t="shared" si="28"/>
        <v>3773.16</v>
      </c>
      <c r="E137" s="15">
        <f t="shared" si="29"/>
        <v>58081.84</v>
      </c>
      <c r="F137" s="16">
        <f t="shared" si="30"/>
        <v>3525.3</v>
      </c>
      <c r="G137" s="16">
        <f t="shared" si="31"/>
        <v>3449.84</v>
      </c>
      <c r="H137" s="15">
        <f t="shared" si="32"/>
        <v>8968.98</v>
      </c>
      <c r="I137" s="15">
        <f t="shared" si="33"/>
        <v>12742.14</v>
      </c>
      <c r="J137" s="15">
        <f t="shared" si="34"/>
        <v>75.459999999999994</v>
      </c>
      <c r="AX137" s="6"/>
      <c r="AY137" s="3"/>
    </row>
    <row r="138" spans="1:51" x14ac:dyDescent="0.3">
      <c r="A138" s="36">
        <v>23</v>
      </c>
      <c r="B138" s="37">
        <v>59345</v>
      </c>
      <c r="C138" s="13"/>
      <c r="D138" s="15">
        <f t="shared" si="28"/>
        <v>3620.05</v>
      </c>
      <c r="E138" s="15">
        <f t="shared" si="29"/>
        <v>55724.95</v>
      </c>
      <c r="F138" s="16">
        <f t="shared" si="30"/>
        <v>3475.1</v>
      </c>
      <c r="G138" s="16">
        <f t="shared" si="31"/>
        <v>3402.7</v>
      </c>
      <c r="H138" s="15">
        <f t="shared" si="32"/>
        <v>8605.0300000000007</v>
      </c>
      <c r="I138" s="15">
        <f t="shared" si="33"/>
        <v>12225.08</v>
      </c>
      <c r="J138" s="15">
        <f t="shared" si="34"/>
        <v>72.400000000000006</v>
      </c>
      <c r="AX138" s="6"/>
      <c r="AY138" s="3"/>
    </row>
    <row r="139" spans="1:51" x14ac:dyDescent="0.3">
      <c r="A139" s="36">
        <v>22</v>
      </c>
      <c r="B139" s="37">
        <v>56941</v>
      </c>
      <c r="C139" s="13"/>
      <c r="D139" s="15">
        <f t="shared" si="28"/>
        <v>3473.4</v>
      </c>
      <c r="E139" s="15">
        <f t="shared" si="29"/>
        <v>53467.6</v>
      </c>
      <c r="F139" s="16">
        <f t="shared" si="30"/>
        <v>3427.02</v>
      </c>
      <c r="G139" s="16">
        <f t="shared" si="31"/>
        <v>3357.55</v>
      </c>
      <c r="H139" s="15">
        <f t="shared" si="32"/>
        <v>8256.4500000000007</v>
      </c>
      <c r="I139" s="15">
        <f t="shared" si="33"/>
        <v>11729.85</v>
      </c>
      <c r="J139" s="15">
        <f t="shared" si="34"/>
        <v>69.47</v>
      </c>
      <c r="AX139" s="6"/>
      <c r="AY139" s="3"/>
    </row>
    <row r="140" spans="1:51" x14ac:dyDescent="0.3">
      <c r="A140" s="36">
        <v>21</v>
      </c>
      <c r="B140" s="37">
        <v>54630</v>
      </c>
      <c r="C140" s="13"/>
      <c r="D140" s="15">
        <f t="shared" si="28"/>
        <v>3332.43</v>
      </c>
      <c r="E140" s="15">
        <f t="shared" si="29"/>
        <v>51297.57</v>
      </c>
      <c r="F140" s="16">
        <f t="shared" si="30"/>
        <v>3380.8</v>
      </c>
      <c r="G140" s="16">
        <f t="shared" si="31"/>
        <v>3314.15</v>
      </c>
      <c r="H140" s="15">
        <f t="shared" si="32"/>
        <v>7921.35</v>
      </c>
      <c r="I140" s="15">
        <f t="shared" si="33"/>
        <v>11253.78</v>
      </c>
      <c r="J140" s="15">
        <f t="shared" si="34"/>
        <v>66.650000000000006</v>
      </c>
      <c r="AX140" s="6"/>
      <c r="AY140" s="3"/>
    </row>
    <row r="141" spans="1:51" x14ac:dyDescent="0.3">
      <c r="A141" s="36">
        <v>20</v>
      </c>
      <c r="B141" s="37">
        <v>52417</v>
      </c>
      <c r="C141" s="13"/>
      <c r="D141" s="15">
        <f t="shared" si="28"/>
        <v>3197.44</v>
      </c>
      <c r="E141" s="15">
        <f t="shared" si="29"/>
        <v>49219.56</v>
      </c>
      <c r="F141" s="16">
        <f t="shared" si="30"/>
        <v>3336.54</v>
      </c>
      <c r="G141" s="16">
        <f t="shared" si="31"/>
        <v>3209.56</v>
      </c>
      <c r="H141" s="15">
        <f t="shared" si="32"/>
        <v>7600.47</v>
      </c>
      <c r="I141" s="15">
        <f t="shared" si="33"/>
        <v>10797.91</v>
      </c>
      <c r="J141" s="15">
        <f t="shared" si="34"/>
        <v>126.98</v>
      </c>
      <c r="AX141" s="6"/>
      <c r="AY141" s="3"/>
    </row>
    <row r="142" spans="1:51" x14ac:dyDescent="0.3">
      <c r="A142" s="36">
        <v>19</v>
      </c>
      <c r="B142" s="37">
        <v>50305</v>
      </c>
      <c r="C142" s="13"/>
      <c r="D142" s="15">
        <f t="shared" si="28"/>
        <v>3068.61</v>
      </c>
      <c r="E142" s="15">
        <f t="shared" si="29"/>
        <v>47236.39</v>
      </c>
      <c r="F142" s="16">
        <f t="shared" si="30"/>
        <v>3294.3</v>
      </c>
      <c r="G142" s="16">
        <f t="shared" si="31"/>
        <v>3050.91</v>
      </c>
      <c r="H142" s="15">
        <f t="shared" si="32"/>
        <v>7294.23</v>
      </c>
      <c r="I142" s="15">
        <f t="shared" si="33"/>
        <v>10362.84</v>
      </c>
      <c r="J142" s="15">
        <f t="shared" si="34"/>
        <v>243.39</v>
      </c>
      <c r="AX142" s="6"/>
      <c r="AY142" s="3"/>
    </row>
    <row r="143" spans="1:51" x14ac:dyDescent="0.3">
      <c r="A143" s="36">
        <v>18</v>
      </c>
      <c r="B143" s="37">
        <v>48376</v>
      </c>
      <c r="C143" s="13"/>
      <c r="D143" s="15">
        <f t="shared" si="28"/>
        <v>2950.94</v>
      </c>
      <c r="E143" s="15">
        <f t="shared" si="29"/>
        <v>45425.06</v>
      </c>
      <c r="F143" s="16">
        <f t="shared" si="30"/>
        <v>3142.08</v>
      </c>
      <c r="G143" s="16">
        <f t="shared" si="31"/>
        <v>2906</v>
      </c>
      <c r="H143" s="15">
        <f t="shared" si="32"/>
        <v>7014.52</v>
      </c>
      <c r="I143" s="15">
        <f t="shared" si="33"/>
        <v>9965.4599999999991</v>
      </c>
      <c r="J143" s="15">
        <f t="shared" si="34"/>
        <v>236.08</v>
      </c>
      <c r="AX143" s="6"/>
      <c r="AY143" s="3"/>
    </row>
    <row r="144" spans="1:51" x14ac:dyDescent="0.3">
      <c r="A144" s="36">
        <v>17</v>
      </c>
      <c r="B144" s="37">
        <v>46593</v>
      </c>
      <c r="C144" s="13"/>
      <c r="D144" s="15">
        <f t="shared" si="28"/>
        <v>2842.17</v>
      </c>
      <c r="E144" s="15">
        <f t="shared" si="29"/>
        <v>43750.83</v>
      </c>
      <c r="F144" s="16">
        <f t="shared" si="30"/>
        <v>2999.44</v>
      </c>
      <c r="G144" s="16">
        <f t="shared" si="31"/>
        <v>2772.07</v>
      </c>
      <c r="H144" s="15">
        <f t="shared" si="32"/>
        <v>6755.99</v>
      </c>
      <c r="I144" s="15">
        <f t="shared" si="33"/>
        <v>9598.16</v>
      </c>
      <c r="J144" s="15">
        <f t="shared" si="34"/>
        <v>227.37</v>
      </c>
      <c r="AX144" s="6"/>
      <c r="AY144" s="3"/>
    </row>
    <row r="145" spans="1:51" x14ac:dyDescent="0.3">
      <c r="A145" s="36">
        <v>16</v>
      </c>
      <c r="B145" s="37">
        <v>44888</v>
      </c>
      <c r="C145" s="13"/>
      <c r="D145" s="15">
        <f t="shared" si="28"/>
        <v>2738.17</v>
      </c>
      <c r="E145" s="15">
        <f t="shared" si="29"/>
        <v>42149.83</v>
      </c>
      <c r="F145" s="16">
        <f t="shared" si="30"/>
        <v>2863.04</v>
      </c>
      <c r="G145" s="16">
        <f t="shared" si="31"/>
        <v>2643.99</v>
      </c>
      <c r="H145" s="15">
        <f t="shared" si="32"/>
        <v>6508.76</v>
      </c>
      <c r="I145" s="15">
        <f t="shared" si="33"/>
        <v>9246.93</v>
      </c>
      <c r="J145" s="15">
        <f t="shared" si="34"/>
        <v>219.05</v>
      </c>
      <c r="AX145" s="6"/>
      <c r="AY145" s="3"/>
    </row>
    <row r="146" spans="1:51" x14ac:dyDescent="0.3">
      <c r="A146" s="36">
        <v>15</v>
      </c>
      <c r="B146" s="37">
        <v>43258</v>
      </c>
      <c r="C146" s="13"/>
      <c r="D146" s="15">
        <f t="shared" si="28"/>
        <v>2638.74</v>
      </c>
      <c r="E146" s="15">
        <f t="shared" si="29"/>
        <v>40619.26</v>
      </c>
      <c r="F146" s="16">
        <f t="shared" si="30"/>
        <v>2732.64</v>
      </c>
      <c r="G146" s="16">
        <f t="shared" si="31"/>
        <v>2521.54</v>
      </c>
      <c r="H146" s="15">
        <f t="shared" si="32"/>
        <v>6272.41</v>
      </c>
      <c r="I146" s="15">
        <f t="shared" si="33"/>
        <v>8911.15</v>
      </c>
      <c r="J146" s="15">
        <f t="shared" si="34"/>
        <v>211.1</v>
      </c>
      <c r="AX146" s="6"/>
      <c r="AY146" s="3"/>
    </row>
    <row r="147" spans="1:51" x14ac:dyDescent="0.3">
      <c r="A147" s="36">
        <v>14</v>
      </c>
      <c r="B147" s="37">
        <v>41694</v>
      </c>
      <c r="C147" s="13"/>
      <c r="D147" s="15">
        <f t="shared" si="28"/>
        <v>2543.33</v>
      </c>
      <c r="E147" s="15">
        <f t="shared" si="29"/>
        <v>39150.67</v>
      </c>
      <c r="F147" s="16">
        <f t="shared" si="30"/>
        <v>2607.52</v>
      </c>
      <c r="G147" s="16">
        <f t="shared" si="31"/>
        <v>2404.0500000000002</v>
      </c>
      <c r="H147" s="15">
        <f t="shared" si="32"/>
        <v>6045.63</v>
      </c>
      <c r="I147" s="15">
        <f t="shared" si="33"/>
        <v>8588.9599999999991</v>
      </c>
      <c r="J147" s="15">
        <f t="shared" si="34"/>
        <v>203.47</v>
      </c>
      <c r="AX147" s="6"/>
      <c r="AY147" s="3"/>
    </row>
    <row r="148" spans="1:51" hidden="1" x14ac:dyDescent="0.3">
      <c r="A148" s="36">
        <v>13</v>
      </c>
      <c r="B148" s="37"/>
      <c r="C148" s="13"/>
      <c r="D148" s="15">
        <f t="shared" si="28"/>
        <v>0</v>
      </c>
      <c r="E148" s="15">
        <f t="shared" si="29"/>
        <v>0</v>
      </c>
      <c r="F148" s="16">
        <f t="shared" si="30"/>
        <v>2002288.18</v>
      </c>
      <c r="G148" s="16">
        <f t="shared" si="31"/>
        <v>0</v>
      </c>
      <c r="H148" s="15">
        <f t="shared" si="32"/>
        <v>0</v>
      </c>
      <c r="I148" s="15">
        <f t="shared" si="33"/>
        <v>0</v>
      </c>
      <c r="J148" s="15">
        <f t="shared" si="34"/>
        <v>2002288.18</v>
      </c>
      <c r="AX148" s="6"/>
      <c r="AY148" s="3"/>
    </row>
    <row r="149" spans="1:51" hidden="1" x14ac:dyDescent="0.3">
      <c r="A149" s="36">
        <v>12</v>
      </c>
      <c r="B149" s="37"/>
      <c r="C149" s="13"/>
      <c r="D149" s="15">
        <f t="shared" si="28"/>
        <v>0</v>
      </c>
      <c r="E149" s="15">
        <f t="shared" si="29"/>
        <v>0</v>
      </c>
      <c r="F149" s="16">
        <f t="shared" si="30"/>
        <v>2002288.18</v>
      </c>
      <c r="G149" s="16">
        <f t="shared" si="31"/>
        <v>0</v>
      </c>
      <c r="H149" s="15">
        <f t="shared" si="32"/>
        <v>0</v>
      </c>
      <c r="I149" s="15">
        <f t="shared" si="33"/>
        <v>0</v>
      </c>
      <c r="J149" s="15">
        <f t="shared" si="34"/>
        <v>2002288.18</v>
      </c>
      <c r="AX149" s="6"/>
      <c r="AY149" s="3"/>
    </row>
    <row r="150" spans="1:51" hidden="1" x14ac:dyDescent="0.3">
      <c r="A150" s="36">
        <v>11</v>
      </c>
      <c r="B150" s="37"/>
      <c r="C150" s="13"/>
      <c r="D150" s="15">
        <f t="shared" si="28"/>
        <v>0</v>
      </c>
      <c r="E150" s="15">
        <f t="shared" si="29"/>
        <v>0</v>
      </c>
      <c r="F150" s="16">
        <f t="shared" si="30"/>
        <v>2002288.18</v>
      </c>
      <c r="G150" s="16">
        <f t="shared" si="31"/>
        <v>0</v>
      </c>
      <c r="H150" s="15">
        <f t="shared" si="32"/>
        <v>0</v>
      </c>
      <c r="I150" s="15">
        <f t="shared" si="33"/>
        <v>0</v>
      </c>
      <c r="J150" s="15">
        <f t="shared" si="34"/>
        <v>2002288.18</v>
      </c>
      <c r="AX150" s="6"/>
      <c r="AY150" s="3"/>
    </row>
    <row r="151" spans="1:51" hidden="1" x14ac:dyDescent="0.3">
      <c r="A151" s="36">
        <v>10</v>
      </c>
      <c r="B151" s="37"/>
      <c r="C151" s="13"/>
      <c r="D151" s="15">
        <f t="shared" si="28"/>
        <v>0</v>
      </c>
      <c r="E151" s="15">
        <f t="shared" si="29"/>
        <v>0</v>
      </c>
      <c r="F151" s="16">
        <f t="shared" si="30"/>
        <v>2002288.18</v>
      </c>
      <c r="G151" s="16">
        <f t="shared" si="31"/>
        <v>0</v>
      </c>
      <c r="H151" s="15">
        <f t="shared" si="32"/>
        <v>0</v>
      </c>
      <c r="I151" s="15">
        <f t="shared" si="33"/>
        <v>0</v>
      </c>
      <c r="J151" s="15">
        <f t="shared" si="34"/>
        <v>2002288.18</v>
      </c>
      <c r="AX151" s="6"/>
      <c r="AY151" s="3"/>
    </row>
    <row r="152" spans="1:51" hidden="1" x14ac:dyDescent="0.3">
      <c r="A152" s="36">
        <v>9</v>
      </c>
      <c r="B152" s="37"/>
      <c r="C152" s="13"/>
      <c r="D152" s="15">
        <f t="shared" si="28"/>
        <v>0</v>
      </c>
      <c r="E152" s="15">
        <f t="shared" si="29"/>
        <v>0</v>
      </c>
      <c r="F152" s="16">
        <f t="shared" si="30"/>
        <v>2002288.18</v>
      </c>
      <c r="G152" s="16">
        <f t="shared" si="31"/>
        <v>0</v>
      </c>
      <c r="H152" s="15">
        <f t="shared" si="32"/>
        <v>0</v>
      </c>
      <c r="I152" s="15">
        <f t="shared" si="33"/>
        <v>0</v>
      </c>
      <c r="J152" s="15">
        <f t="shared" si="34"/>
        <v>2002288.18</v>
      </c>
      <c r="AX152" s="6"/>
      <c r="AY152" s="3"/>
    </row>
    <row r="153" spans="1:51" hidden="1" x14ac:dyDescent="0.3">
      <c r="A153" s="36">
        <v>8</v>
      </c>
      <c r="B153" s="37"/>
      <c r="C153" s="13"/>
      <c r="D153" s="15">
        <f t="shared" si="28"/>
        <v>0</v>
      </c>
      <c r="E153" s="15">
        <f t="shared" si="29"/>
        <v>0</v>
      </c>
      <c r="F153" s="16">
        <f t="shared" si="30"/>
        <v>2002288.18</v>
      </c>
      <c r="G153" s="16">
        <f t="shared" si="31"/>
        <v>0</v>
      </c>
      <c r="H153" s="15">
        <f t="shared" si="32"/>
        <v>0</v>
      </c>
      <c r="I153" s="15">
        <f t="shared" si="33"/>
        <v>0</v>
      </c>
      <c r="J153" s="15">
        <f t="shared" si="34"/>
        <v>2002288.18</v>
      </c>
      <c r="AX153" s="6"/>
      <c r="AY153" s="3"/>
    </row>
    <row r="154" spans="1:51" hidden="1" x14ac:dyDescent="0.3">
      <c r="A154" s="36">
        <v>7</v>
      </c>
      <c r="B154" s="37"/>
      <c r="C154" s="13"/>
      <c r="D154" s="15">
        <f t="shared" si="28"/>
        <v>0</v>
      </c>
      <c r="E154" s="15">
        <f t="shared" si="29"/>
        <v>0</v>
      </c>
      <c r="F154" s="16">
        <f t="shared" si="30"/>
        <v>2002288.18</v>
      </c>
      <c r="G154" s="16">
        <f t="shared" si="31"/>
        <v>0</v>
      </c>
      <c r="H154" s="15">
        <f t="shared" si="32"/>
        <v>0</v>
      </c>
      <c r="I154" s="15">
        <f t="shared" si="33"/>
        <v>0</v>
      </c>
      <c r="J154" s="15">
        <f t="shared" si="34"/>
        <v>2002288.18</v>
      </c>
      <c r="AX154" s="6"/>
      <c r="AY154" s="3"/>
    </row>
    <row r="155" spans="1:51" hidden="1" x14ac:dyDescent="0.3">
      <c r="A155" s="36">
        <v>6</v>
      </c>
      <c r="B155" s="37"/>
      <c r="C155" s="13"/>
      <c r="D155" s="15">
        <f t="shared" si="28"/>
        <v>0</v>
      </c>
      <c r="E155" s="15">
        <f t="shared" si="29"/>
        <v>0</v>
      </c>
      <c r="F155" s="16">
        <f t="shared" si="30"/>
        <v>2002288.18</v>
      </c>
      <c r="G155" s="16">
        <f t="shared" si="31"/>
        <v>0</v>
      </c>
      <c r="H155" s="15">
        <f t="shared" si="32"/>
        <v>0</v>
      </c>
      <c r="I155" s="15">
        <f t="shared" si="33"/>
        <v>0</v>
      </c>
      <c r="J155" s="15">
        <f t="shared" si="34"/>
        <v>2002288.18</v>
      </c>
      <c r="AX155" s="6"/>
      <c r="AY155" s="3"/>
    </row>
    <row r="156" spans="1:51" hidden="1" x14ac:dyDescent="0.3">
      <c r="A156" s="36">
        <v>5</v>
      </c>
      <c r="B156" s="37"/>
      <c r="C156" s="13"/>
      <c r="D156" s="15">
        <f t="shared" si="28"/>
        <v>0</v>
      </c>
      <c r="E156" s="15">
        <f t="shared" si="29"/>
        <v>0</v>
      </c>
      <c r="F156" s="16">
        <f t="shared" si="30"/>
        <v>2002288.18</v>
      </c>
      <c r="G156" s="16">
        <f t="shared" si="31"/>
        <v>0</v>
      </c>
      <c r="H156" s="15">
        <f t="shared" si="32"/>
        <v>0</v>
      </c>
      <c r="I156" s="15">
        <f t="shared" si="33"/>
        <v>0</v>
      </c>
      <c r="J156" s="15">
        <f t="shared" si="34"/>
        <v>2002288.18</v>
      </c>
      <c r="AX156" s="6"/>
      <c r="AY156" s="3"/>
    </row>
    <row r="157" spans="1:51" hidden="1" x14ac:dyDescent="0.3">
      <c r="A157" s="36">
        <v>4</v>
      </c>
      <c r="B157" s="37"/>
      <c r="C157" s="13"/>
      <c r="D157" s="15">
        <f t="shared" si="28"/>
        <v>0</v>
      </c>
      <c r="E157" s="15">
        <f t="shared" si="29"/>
        <v>0</v>
      </c>
      <c r="F157" s="16">
        <f t="shared" si="30"/>
        <v>2002288.18</v>
      </c>
      <c r="G157" s="16">
        <f t="shared" si="31"/>
        <v>0</v>
      </c>
      <c r="H157" s="15">
        <f t="shared" si="32"/>
        <v>0</v>
      </c>
      <c r="I157" s="15">
        <f t="shared" si="33"/>
        <v>0</v>
      </c>
      <c r="J157" s="15">
        <f t="shared" si="34"/>
        <v>2002288.18</v>
      </c>
      <c r="AX157" s="6"/>
      <c r="AY157" s="3"/>
    </row>
    <row r="158" spans="1:51" hidden="1" x14ac:dyDescent="0.3">
      <c r="A158" s="36">
        <v>3</v>
      </c>
      <c r="B158" s="37"/>
      <c r="C158" s="13"/>
      <c r="D158" s="15">
        <f t="shared" si="28"/>
        <v>0</v>
      </c>
      <c r="E158" s="15">
        <f t="shared" si="29"/>
        <v>0</v>
      </c>
      <c r="F158" s="16">
        <f t="shared" si="30"/>
        <v>2002288.18</v>
      </c>
      <c r="G158" s="16">
        <f t="shared" si="31"/>
        <v>0</v>
      </c>
      <c r="H158" s="15">
        <f t="shared" si="32"/>
        <v>0</v>
      </c>
      <c r="I158" s="15">
        <f t="shared" si="33"/>
        <v>0</v>
      </c>
      <c r="J158" s="15">
        <f t="shared" si="34"/>
        <v>2002288.18</v>
      </c>
      <c r="AX158" s="6"/>
      <c r="AY158" s="3"/>
    </row>
    <row r="159" spans="1:51" hidden="1" x14ac:dyDescent="0.3">
      <c r="A159" s="36">
        <v>2</v>
      </c>
      <c r="B159" s="37"/>
      <c r="C159" s="13"/>
      <c r="D159" s="15">
        <f t="shared" si="28"/>
        <v>0</v>
      </c>
      <c r="E159" s="15">
        <f t="shared" si="29"/>
        <v>0</v>
      </c>
      <c r="F159" s="16">
        <f t="shared" si="30"/>
        <v>2002288.18</v>
      </c>
      <c r="G159" s="16">
        <f t="shared" si="31"/>
        <v>0</v>
      </c>
      <c r="H159" s="15">
        <f t="shared" si="32"/>
        <v>0</v>
      </c>
      <c r="I159" s="15">
        <f t="shared" si="33"/>
        <v>0</v>
      </c>
      <c r="J159" s="15">
        <f t="shared" si="34"/>
        <v>2002288.18</v>
      </c>
      <c r="AX159" s="6"/>
      <c r="AY159" s="3"/>
    </row>
    <row r="160" spans="1:51" hidden="1" x14ac:dyDescent="0.3">
      <c r="A160" s="36">
        <v>1</v>
      </c>
      <c r="B160" s="37"/>
      <c r="C160" s="13"/>
      <c r="D160" s="15">
        <f t="shared" si="28"/>
        <v>0</v>
      </c>
      <c r="E160" s="15">
        <f t="shared" si="29"/>
        <v>0</v>
      </c>
      <c r="F160" s="16">
        <f t="shared" si="30"/>
        <v>2002288.18</v>
      </c>
      <c r="G160" s="16">
        <f t="shared" si="31"/>
        <v>0</v>
      </c>
      <c r="H160" s="15">
        <f t="shared" si="32"/>
        <v>0</v>
      </c>
      <c r="I160" s="15">
        <f t="shared" si="33"/>
        <v>0</v>
      </c>
      <c r="J160" s="15">
        <f t="shared" si="34"/>
        <v>2002288.18</v>
      </c>
      <c r="AX160" s="6"/>
      <c r="AY160" s="3"/>
    </row>
    <row r="161" spans="1:51" x14ac:dyDescent="0.3">
      <c r="A161" s="100"/>
      <c r="B161" s="101"/>
      <c r="C161" s="101"/>
      <c r="D161" s="101"/>
      <c r="E161" s="101"/>
      <c r="F161" s="101"/>
      <c r="G161" s="101"/>
      <c r="H161" s="101"/>
      <c r="I161" s="101"/>
      <c r="J161" s="101"/>
    </row>
    <row r="162" spans="1:51" ht="27" customHeight="1" x14ac:dyDescent="0.3">
      <c r="A162" s="97" t="s">
        <v>69</v>
      </c>
      <c r="B162" s="109"/>
      <c r="C162" s="109"/>
      <c r="D162" s="109"/>
      <c r="E162" s="109"/>
      <c r="F162" s="109"/>
      <c r="G162" s="109"/>
      <c r="H162" s="109"/>
      <c r="I162" s="109"/>
      <c r="J162" s="109"/>
    </row>
    <row r="163" spans="1:51" x14ac:dyDescent="0.3"/>
    <row r="164" spans="1:51" ht="30.75" customHeight="1" x14ac:dyDescent="0.3">
      <c r="A164" s="105" t="s">
        <v>75</v>
      </c>
      <c r="B164" s="105"/>
      <c r="C164" s="105"/>
      <c r="D164" s="105"/>
      <c r="E164" s="105"/>
      <c r="F164" s="105"/>
      <c r="G164" s="105"/>
      <c r="H164" s="105"/>
      <c r="I164" s="105"/>
      <c r="J164" s="105"/>
    </row>
    <row r="165" spans="1:51" ht="19.5" customHeight="1" x14ac:dyDescent="0.3">
      <c r="A165" s="102" t="s">
        <v>77</v>
      </c>
      <c r="B165" s="103"/>
      <c r="C165" s="103"/>
      <c r="D165" s="103"/>
      <c r="E165" s="103"/>
      <c r="F165" s="103"/>
      <c r="G165" s="103"/>
      <c r="H165" s="103"/>
      <c r="I165" s="103"/>
      <c r="J165" s="103"/>
    </row>
    <row r="166" spans="1:51" x14ac:dyDescent="0.3">
      <c r="A166" s="100"/>
      <c r="B166" s="101"/>
      <c r="C166" s="101"/>
      <c r="D166" s="101"/>
      <c r="E166" s="101"/>
      <c r="F166" s="101"/>
      <c r="G166" s="101"/>
      <c r="H166" s="101"/>
      <c r="I166" s="101"/>
      <c r="J166" s="101"/>
    </row>
    <row r="167" spans="1:51" ht="89.25" customHeight="1" x14ac:dyDescent="0.3">
      <c r="A167" s="24" t="s">
        <v>0</v>
      </c>
      <c r="B167" s="22" t="s">
        <v>2</v>
      </c>
      <c r="C167" s="23"/>
      <c r="D167" s="24" t="str">
        <f>"Employee standard Contribution on salary at "&amp;TEXT(USS_Ee_conts,"0.#%")&amp;" (corresponds to column A of the PensionSMART Ts &amp; Cs)"</f>
        <v>Employee standard Contribution on salary at 6.1% (corresponds to column A of the PensionSMART Ts &amp; Cs)</v>
      </c>
      <c r="E167" s="24" t="s">
        <v>3</v>
      </c>
      <c r="F167" s="25" t="s">
        <v>4</v>
      </c>
      <c r="G167" s="25" t="s">
        <v>5</v>
      </c>
      <c r="H167" s="24" t="str">
        <f>"Employer's standard contribution at "&amp;TEXT(USS_Er_conts,"0.#%")&amp;" would be (corresponds to column B of the PensionSMART Ts &amp; Cs)"</f>
        <v>Employer's standard contribution at 14.5% would be (corresponds to column B of the PensionSMART Ts &amp; Cs)</v>
      </c>
      <c r="I167" s="24" t="s">
        <v>39</v>
      </c>
      <c r="J167" s="24" t="s">
        <v>1</v>
      </c>
    </row>
    <row r="168" spans="1:51" x14ac:dyDescent="0.3">
      <c r="A168" s="36">
        <v>29</v>
      </c>
      <c r="B168" s="37">
        <v>72984</v>
      </c>
      <c r="C168" s="13"/>
      <c r="D168" s="15">
        <f t="shared" ref="D168:D196" si="35">ROUND(PensionableSalary*USS_Ee_conts,2)</f>
        <v>4452.0200000000004</v>
      </c>
      <c r="E168" s="15">
        <f t="shared" ref="E168:E196" si="36">ROUND(+PensionableSalary-Ee_StandardConts,2)</f>
        <v>68531.98</v>
      </c>
      <c r="F168" s="16">
        <f t="shared" ref="F168:F196" si="37">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3747.88</v>
      </c>
      <c r="G168" s="16">
        <f t="shared" ref="G168:G196" si="38">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3658.84</v>
      </c>
      <c r="H168" s="15">
        <f t="shared" ref="H168:H196" si="39">ROUND(PensionableSalary*USS_Er_conts,2)</f>
        <v>10582.68</v>
      </c>
      <c r="I168" s="15">
        <f t="shared" ref="I168:I196" si="40">ROUND(Ee_StandardConts+Er_StandardCont,2)</f>
        <v>15034.7</v>
      </c>
      <c r="J168" s="15">
        <f t="shared" ref="J168:J196" si="41">ROUND(+Ee_NICs_nonPenSMART-Ee_NICs_PenSmart,2)</f>
        <v>89.04</v>
      </c>
      <c r="AX168" s="6"/>
      <c r="AY168" s="3"/>
    </row>
    <row r="169" spans="1:51" x14ac:dyDescent="0.3">
      <c r="A169" s="36">
        <v>28</v>
      </c>
      <c r="B169" s="37">
        <v>69871</v>
      </c>
      <c r="C169" s="13"/>
      <c r="D169" s="15">
        <f t="shared" si="35"/>
        <v>4262.13</v>
      </c>
      <c r="E169" s="15">
        <f t="shared" si="36"/>
        <v>65608.87</v>
      </c>
      <c r="F169" s="16">
        <f t="shared" si="37"/>
        <v>3685.62</v>
      </c>
      <c r="G169" s="16">
        <f t="shared" si="38"/>
        <v>3600.38</v>
      </c>
      <c r="H169" s="15">
        <f t="shared" si="39"/>
        <v>10131.299999999999</v>
      </c>
      <c r="I169" s="15">
        <f t="shared" si="40"/>
        <v>14393.43</v>
      </c>
      <c r="J169" s="15">
        <f t="shared" si="41"/>
        <v>85.24</v>
      </c>
      <c r="AX169" s="6"/>
      <c r="AY169" s="3"/>
    </row>
    <row r="170" spans="1:51" x14ac:dyDescent="0.3">
      <c r="A170" s="36">
        <v>27</v>
      </c>
      <c r="B170" s="37">
        <v>66886</v>
      </c>
      <c r="C170" s="13"/>
      <c r="D170" s="15">
        <f t="shared" si="35"/>
        <v>4080.05</v>
      </c>
      <c r="E170" s="15">
        <f t="shared" si="36"/>
        <v>62805.95</v>
      </c>
      <c r="F170" s="16">
        <f t="shared" si="37"/>
        <v>3625.92</v>
      </c>
      <c r="G170" s="16">
        <f t="shared" si="38"/>
        <v>3544.32</v>
      </c>
      <c r="H170" s="15">
        <f t="shared" si="39"/>
        <v>9698.4699999999993</v>
      </c>
      <c r="I170" s="15">
        <f t="shared" si="40"/>
        <v>13778.52</v>
      </c>
      <c r="J170" s="15">
        <f t="shared" si="41"/>
        <v>81.599999999999994</v>
      </c>
      <c r="AX170" s="6"/>
      <c r="AY170" s="3"/>
    </row>
    <row r="171" spans="1:51" x14ac:dyDescent="0.3">
      <c r="A171" s="36">
        <v>26</v>
      </c>
      <c r="B171" s="37">
        <v>64021</v>
      </c>
      <c r="C171" s="13"/>
      <c r="D171" s="15">
        <f t="shared" si="35"/>
        <v>3905.28</v>
      </c>
      <c r="E171" s="15">
        <f t="shared" si="36"/>
        <v>60115.72</v>
      </c>
      <c r="F171" s="16">
        <f t="shared" si="37"/>
        <v>3568.62</v>
      </c>
      <c r="G171" s="16">
        <f t="shared" si="38"/>
        <v>3490.51</v>
      </c>
      <c r="H171" s="15">
        <f t="shared" si="39"/>
        <v>9283.0499999999993</v>
      </c>
      <c r="I171" s="15">
        <f t="shared" si="40"/>
        <v>13188.33</v>
      </c>
      <c r="J171" s="15">
        <f t="shared" si="41"/>
        <v>78.11</v>
      </c>
      <c r="AX171" s="6"/>
      <c r="AY171" s="3"/>
    </row>
    <row r="172" spans="1:51" x14ac:dyDescent="0.3">
      <c r="A172" s="36">
        <v>25</v>
      </c>
      <c r="B172" s="37">
        <v>61285</v>
      </c>
      <c r="C172" s="13"/>
      <c r="D172" s="15">
        <f t="shared" si="35"/>
        <v>3738.39</v>
      </c>
      <c r="E172" s="15">
        <f t="shared" si="36"/>
        <v>57546.61</v>
      </c>
      <c r="F172" s="16">
        <f t="shared" si="37"/>
        <v>3513.9</v>
      </c>
      <c r="G172" s="16">
        <f t="shared" si="38"/>
        <v>3439.13</v>
      </c>
      <c r="H172" s="15">
        <f t="shared" si="39"/>
        <v>8886.33</v>
      </c>
      <c r="I172" s="15">
        <f t="shared" si="40"/>
        <v>12624.72</v>
      </c>
      <c r="J172" s="15">
        <f t="shared" si="41"/>
        <v>74.77</v>
      </c>
      <c r="AX172" s="6"/>
      <c r="AY172" s="3"/>
    </row>
    <row r="173" spans="1:51" x14ac:dyDescent="0.3">
      <c r="A173" s="36">
        <v>24</v>
      </c>
      <c r="B173" s="37">
        <v>58655</v>
      </c>
      <c r="C173" s="13"/>
      <c r="D173" s="15">
        <f t="shared" si="35"/>
        <v>3577.96</v>
      </c>
      <c r="E173" s="15">
        <f t="shared" si="36"/>
        <v>55077.04</v>
      </c>
      <c r="F173" s="16">
        <f t="shared" si="37"/>
        <v>3461.3</v>
      </c>
      <c r="G173" s="16">
        <f t="shared" si="38"/>
        <v>3389.74</v>
      </c>
      <c r="H173" s="15">
        <f t="shared" si="39"/>
        <v>8504.98</v>
      </c>
      <c r="I173" s="15">
        <f t="shared" si="40"/>
        <v>12082.94</v>
      </c>
      <c r="J173" s="15">
        <f t="shared" si="41"/>
        <v>71.56</v>
      </c>
      <c r="AX173" s="6"/>
      <c r="AY173" s="3"/>
    </row>
    <row r="174" spans="1:51" x14ac:dyDescent="0.3">
      <c r="A174" s="36">
        <v>23</v>
      </c>
      <c r="B174" s="37">
        <v>56145</v>
      </c>
      <c r="C174" s="13"/>
      <c r="D174" s="15">
        <f t="shared" si="35"/>
        <v>3424.85</v>
      </c>
      <c r="E174" s="15">
        <f t="shared" si="36"/>
        <v>52720.15</v>
      </c>
      <c r="F174" s="16">
        <f t="shared" si="37"/>
        <v>3411.1</v>
      </c>
      <c r="G174" s="16">
        <f t="shared" si="38"/>
        <v>3342.6</v>
      </c>
      <c r="H174" s="15">
        <f t="shared" si="39"/>
        <v>8141.03</v>
      </c>
      <c r="I174" s="15">
        <f t="shared" si="40"/>
        <v>11565.88</v>
      </c>
      <c r="J174" s="15">
        <f t="shared" si="41"/>
        <v>68.5</v>
      </c>
      <c r="AX174" s="6"/>
      <c r="AY174" s="3"/>
    </row>
    <row r="175" spans="1:51" x14ac:dyDescent="0.3">
      <c r="A175" s="36">
        <v>22</v>
      </c>
      <c r="B175" s="37">
        <v>53741</v>
      </c>
      <c r="C175" s="13"/>
      <c r="D175" s="15">
        <f t="shared" si="35"/>
        <v>3278.2</v>
      </c>
      <c r="E175" s="15">
        <f t="shared" si="36"/>
        <v>50462.8</v>
      </c>
      <c r="F175" s="16">
        <f t="shared" si="37"/>
        <v>3363.02</v>
      </c>
      <c r="G175" s="16">
        <f t="shared" si="38"/>
        <v>3297.46</v>
      </c>
      <c r="H175" s="15">
        <f t="shared" si="39"/>
        <v>7792.45</v>
      </c>
      <c r="I175" s="15">
        <f t="shared" si="40"/>
        <v>11070.65</v>
      </c>
      <c r="J175" s="15">
        <f t="shared" si="41"/>
        <v>65.56</v>
      </c>
      <c r="AX175" s="6"/>
      <c r="AY175" s="3"/>
    </row>
    <row r="176" spans="1:51" x14ac:dyDescent="0.3">
      <c r="A176" s="36">
        <v>21</v>
      </c>
      <c r="B176" s="37">
        <v>51430</v>
      </c>
      <c r="C176" s="13"/>
      <c r="D176" s="15">
        <f t="shared" si="35"/>
        <v>3137.23</v>
      </c>
      <c r="E176" s="15">
        <f t="shared" si="36"/>
        <v>48292.77</v>
      </c>
      <c r="F176" s="16">
        <f t="shared" si="37"/>
        <v>3316.8</v>
      </c>
      <c r="G176" s="16">
        <f t="shared" si="38"/>
        <v>3135.42</v>
      </c>
      <c r="H176" s="15">
        <f t="shared" si="39"/>
        <v>7457.35</v>
      </c>
      <c r="I176" s="15">
        <f t="shared" si="40"/>
        <v>10594.58</v>
      </c>
      <c r="J176" s="15">
        <f t="shared" si="41"/>
        <v>181.38</v>
      </c>
      <c r="AX176" s="6"/>
      <c r="AY176" s="3"/>
    </row>
    <row r="177" spans="1:51" x14ac:dyDescent="0.3">
      <c r="A177" s="36">
        <v>20</v>
      </c>
      <c r="B177" s="37">
        <v>49217</v>
      </c>
      <c r="C177" s="13"/>
      <c r="D177" s="15">
        <f t="shared" si="35"/>
        <v>3002.24</v>
      </c>
      <c r="E177" s="15">
        <f t="shared" si="36"/>
        <v>46214.76</v>
      </c>
      <c r="F177" s="16">
        <f t="shared" si="37"/>
        <v>3209.36</v>
      </c>
      <c r="G177" s="16">
        <f t="shared" si="38"/>
        <v>2969.18</v>
      </c>
      <c r="H177" s="15">
        <f t="shared" si="39"/>
        <v>7136.47</v>
      </c>
      <c r="I177" s="15">
        <f t="shared" si="40"/>
        <v>10138.709999999999</v>
      </c>
      <c r="J177" s="15">
        <f t="shared" si="41"/>
        <v>240.18</v>
      </c>
      <c r="AX177" s="6"/>
      <c r="AY177" s="3"/>
    </row>
    <row r="178" spans="1:51" x14ac:dyDescent="0.3">
      <c r="A178" s="36">
        <v>19</v>
      </c>
      <c r="B178" s="37">
        <v>47105</v>
      </c>
      <c r="C178" s="13"/>
      <c r="D178" s="15">
        <f t="shared" si="35"/>
        <v>2873.41</v>
      </c>
      <c r="E178" s="15">
        <f t="shared" si="36"/>
        <v>44231.59</v>
      </c>
      <c r="F178" s="16">
        <f t="shared" si="37"/>
        <v>3040.4</v>
      </c>
      <c r="G178" s="16">
        <f t="shared" si="38"/>
        <v>2810.53</v>
      </c>
      <c r="H178" s="15">
        <f t="shared" si="39"/>
        <v>6830.23</v>
      </c>
      <c r="I178" s="15">
        <f t="shared" si="40"/>
        <v>9703.64</v>
      </c>
      <c r="J178" s="15">
        <f t="shared" si="41"/>
        <v>229.87</v>
      </c>
      <c r="AX178" s="6"/>
      <c r="AY178" s="3"/>
    </row>
    <row r="179" spans="1:51" x14ac:dyDescent="0.3">
      <c r="A179" s="36">
        <v>18</v>
      </c>
      <c r="B179" s="37">
        <v>45176</v>
      </c>
      <c r="C179" s="13"/>
      <c r="D179" s="15">
        <f t="shared" si="35"/>
        <v>2755.74</v>
      </c>
      <c r="E179" s="15">
        <f t="shared" si="36"/>
        <v>42420.26</v>
      </c>
      <c r="F179" s="16">
        <f t="shared" si="37"/>
        <v>2886.08</v>
      </c>
      <c r="G179" s="16">
        <f t="shared" si="38"/>
        <v>2665.62</v>
      </c>
      <c r="H179" s="15">
        <f t="shared" si="39"/>
        <v>6550.52</v>
      </c>
      <c r="I179" s="15">
        <f t="shared" si="40"/>
        <v>9306.26</v>
      </c>
      <c r="J179" s="15">
        <f t="shared" si="41"/>
        <v>220.46</v>
      </c>
      <c r="AX179" s="6"/>
      <c r="AY179" s="3"/>
    </row>
    <row r="180" spans="1:51" x14ac:dyDescent="0.3">
      <c r="A180" s="36">
        <v>17</v>
      </c>
      <c r="B180" s="37">
        <v>43393</v>
      </c>
      <c r="C180" s="13"/>
      <c r="D180" s="15">
        <f t="shared" si="35"/>
        <v>2646.97</v>
      </c>
      <c r="E180" s="15">
        <f t="shared" si="36"/>
        <v>40746.03</v>
      </c>
      <c r="F180" s="16">
        <f t="shared" si="37"/>
        <v>2743.44</v>
      </c>
      <c r="G180" s="16">
        <f t="shared" si="38"/>
        <v>2531.6799999999998</v>
      </c>
      <c r="H180" s="15">
        <f t="shared" si="39"/>
        <v>6291.99</v>
      </c>
      <c r="I180" s="15">
        <f t="shared" si="40"/>
        <v>8938.9599999999991</v>
      </c>
      <c r="J180" s="15">
        <f t="shared" si="41"/>
        <v>211.76</v>
      </c>
      <c r="AX180" s="6"/>
      <c r="AY180" s="3"/>
    </row>
    <row r="181" spans="1:51" x14ac:dyDescent="0.3">
      <c r="A181" s="36">
        <v>16</v>
      </c>
      <c r="B181" s="37">
        <v>41688</v>
      </c>
      <c r="C181" s="13"/>
      <c r="D181" s="15">
        <f t="shared" si="35"/>
        <v>2542.9699999999998</v>
      </c>
      <c r="E181" s="15">
        <f t="shared" si="36"/>
        <v>39145.03</v>
      </c>
      <c r="F181" s="16">
        <f t="shared" si="37"/>
        <v>2607.04</v>
      </c>
      <c r="G181" s="16">
        <f t="shared" si="38"/>
        <v>2403.6</v>
      </c>
      <c r="H181" s="15">
        <f t="shared" si="39"/>
        <v>6044.76</v>
      </c>
      <c r="I181" s="15">
        <f t="shared" si="40"/>
        <v>8587.73</v>
      </c>
      <c r="J181" s="15">
        <f t="shared" si="41"/>
        <v>203.44</v>
      </c>
      <c r="AX181" s="6"/>
      <c r="AY181" s="3"/>
    </row>
    <row r="182" spans="1:51" x14ac:dyDescent="0.3">
      <c r="A182" s="36">
        <v>15</v>
      </c>
      <c r="B182" s="37">
        <v>40058</v>
      </c>
      <c r="C182" s="13"/>
      <c r="D182" s="15">
        <f t="shared" si="35"/>
        <v>2443.54</v>
      </c>
      <c r="E182" s="15">
        <f t="shared" si="36"/>
        <v>37614.46</v>
      </c>
      <c r="F182" s="16">
        <f t="shared" si="37"/>
        <v>2476.64</v>
      </c>
      <c r="G182" s="16">
        <f t="shared" si="38"/>
        <v>2281.16</v>
      </c>
      <c r="H182" s="15">
        <f t="shared" si="39"/>
        <v>5808.41</v>
      </c>
      <c r="I182" s="15">
        <f t="shared" si="40"/>
        <v>8251.9500000000007</v>
      </c>
      <c r="J182" s="15">
        <f t="shared" si="41"/>
        <v>195.48</v>
      </c>
      <c r="AX182" s="6"/>
      <c r="AY182" s="3"/>
    </row>
    <row r="183" spans="1:51" x14ac:dyDescent="0.3">
      <c r="A183" s="36">
        <v>14</v>
      </c>
      <c r="B183" s="37">
        <v>38494</v>
      </c>
      <c r="C183" s="13"/>
      <c r="D183" s="15">
        <f t="shared" si="35"/>
        <v>2348.13</v>
      </c>
      <c r="E183" s="15">
        <f t="shared" si="36"/>
        <v>36145.870000000003</v>
      </c>
      <c r="F183" s="16">
        <f t="shared" si="37"/>
        <v>2351.52</v>
      </c>
      <c r="G183" s="16">
        <f t="shared" si="38"/>
        <v>2163.67</v>
      </c>
      <c r="H183" s="15">
        <f t="shared" si="39"/>
        <v>5581.63</v>
      </c>
      <c r="I183" s="15">
        <f t="shared" si="40"/>
        <v>7929.76</v>
      </c>
      <c r="J183" s="15">
        <f t="shared" si="41"/>
        <v>187.85</v>
      </c>
      <c r="AX183" s="6"/>
      <c r="AY183" s="3"/>
    </row>
    <row r="184" spans="1:51" hidden="1" x14ac:dyDescent="0.3">
      <c r="A184" s="36">
        <v>13</v>
      </c>
      <c r="B184" s="37"/>
      <c r="C184" s="13"/>
      <c r="D184" s="15">
        <f t="shared" si="35"/>
        <v>0</v>
      </c>
      <c r="E184" s="15">
        <f t="shared" si="36"/>
        <v>0</v>
      </c>
      <c r="F184" s="16">
        <f t="shared" si="37"/>
        <v>2002288.18</v>
      </c>
      <c r="G184" s="16">
        <f t="shared" si="38"/>
        <v>0</v>
      </c>
      <c r="H184" s="15">
        <f t="shared" si="39"/>
        <v>0</v>
      </c>
      <c r="I184" s="15">
        <f t="shared" si="40"/>
        <v>0</v>
      </c>
      <c r="J184" s="15">
        <f t="shared" si="41"/>
        <v>2002288.18</v>
      </c>
      <c r="AX184" s="6"/>
      <c r="AY184" s="3"/>
    </row>
    <row r="185" spans="1:51" hidden="1" x14ac:dyDescent="0.3">
      <c r="A185" s="36">
        <v>12</v>
      </c>
      <c r="B185" s="37"/>
      <c r="C185" s="13"/>
      <c r="D185" s="15">
        <f t="shared" si="35"/>
        <v>0</v>
      </c>
      <c r="E185" s="15">
        <f t="shared" si="36"/>
        <v>0</v>
      </c>
      <c r="F185" s="16">
        <f t="shared" si="37"/>
        <v>2002288.18</v>
      </c>
      <c r="G185" s="16">
        <f t="shared" si="38"/>
        <v>0</v>
      </c>
      <c r="H185" s="15">
        <f t="shared" si="39"/>
        <v>0</v>
      </c>
      <c r="I185" s="15">
        <f t="shared" si="40"/>
        <v>0</v>
      </c>
      <c r="J185" s="15">
        <f t="shared" si="41"/>
        <v>2002288.18</v>
      </c>
      <c r="AX185" s="6"/>
      <c r="AY185" s="3"/>
    </row>
    <row r="186" spans="1:51" hidden="1" x14ac:dyDescent="0.3">
      <c r="A186" s="36">
        <v>11</v>
      </c>
      <c r="B186" s="37"/>
      <c r="C186" s="13"/>
      <c r="D186" s="15">
        <f t="shared" si="35"/>
        <v>0</v>
      </c>
      <c r="E186" s="15">
        <f t="shared" si="36"/>
        <v>0</v>
      </c>
      <c r="F186" s="16">
        <f t="shared" si="37"/>
        <v>2002288.18</v>
      </c>
      <c r="G186" s="16">
        <f t="shared" si="38"/>
        <v>0</v>
      </c>
      <c r="H186" s="15">
        <f t="shared" si="39"/>
        <v>0</v>
      </c>
      <c r="I186" s="15">
        <f t="shared" si="40"/>
        <v>0</v>
      </c>
      <c r="J186" s="15">
        <f t="shared" si="41"/>
        <v>2002288.18</v>
      </c>
      <c r="AX186" s="6"/>
      <c r="AY186" s="3"/>
    </row>
    <row r="187" spans="1:51" hidden="1" x14ac:dyDescent="0.3">
      <c r="A187" s="36">
        <v>10</v>
      </c>
      <c r="B187" s="37"/>
      <c r="C187" s="13"/>
      <c r="D187" s="15">
        <f t="shared" si="35"/>
        <v>0</v>
      </c>
      <c r="E187" s="15">
        <f t="shared" si="36"/>
        <v>0</v>
      </c>
      <c r="F187" s="16">
        <f t="shared" si="37"/>
        <v>2002288.18</v>
      </c>
      <c r="G187" s="16">
        <f t="shared" si="38"/>
        <v>0</v>
      </c>
      <c r="H187" s="15">
        <f t="shared" si="39"/>
        <v>0</v>
      </c>
      <c r="I187" s="15">
        <f t="shared" si="40"/>
        <v>0</v>
      </c>
      <c r="J187" s="15">
        <f t="shared" si="41"/>
        <v>2002288.18</v>
      </c>
      <c r="AX187" s="6"/>
      <c r="AY187" s="3"/>
    </row>
    <row r="188" spans="1:51" hidden="1" x14ac:dyDescent="0.3">
      <c r="A188" s="36">
        <v>9</v>
      </c>
      <c r="B188" s="37"/>
      <c r="C188" s="13"/>
      <c r="D188" s="15">
        <f t="shared" si="35"/>
        <v>0</v>
      </c>
      <c r="E188" s="15">
        <f t="shared" si="36"/>
        <v>0</v>
      </c>
      <c r="F188" s="16">
        <f t="shared" si="37"/>
        <v>2002288.18</v>
      </c>
      <c r="G188" s="16">
        <f t="shared" si="38"/>
        <v>0</v>
      </c>
      <c r="H188" s="15">
        <f t="shared" si="39"/>
        <v>0</v>
      </c>
      <c r="I188" s="15">
        <f t="shared" si="40"/>
        <v>0</v>
      </c>
      <c r="J188" s="15">
        <f t="shared" si="41"/>
        <v>2002288.18</v>
      </c>
      <c r="AX188" s="6"/>
      <c r="AY188" s="3"/>
    </row>
    <row r="189" spans="1:51" hidden="1" x14ac:dyDescent="0.3">
      <c r="A189" s="36">
        <v>8</v>
      </c>
      <c r="B189" s="37"/>
      <c r="C189" s="13"/>
      <c r="D189" s="15">
        <f t="shared" si="35"/>
        <v>0</v>
      </c>
      <c r="E189" s="15">
        <f t="shared" si="36"/>
        <v>0</v>
      </c>
      <c r="F189" s="16">
        <f t="shared" si="37"/>
        <v>2002288.18</v>
      </c>
      <c r="G189" s="16">
        <f t="shared" si="38"/>
        <v>0</v>
      </c>
      <c r="H189" s="15">
        <f t="shared" si="39"/>
        <v>0</v>
      </c>
      <c r="I189" s="15">
        <f t="shared" si="40"/>
        <v>0</v>
      </c>
      <c r="J189" s="15">
        <f t="shared" si="41"/>
        <v>2002288.18</v>
      </c>
      <c r="AX189" s="6"/>
      <c r="AY189" s="3"/>
    </row>
    <row r="190" spans="1:51" hidden="1" x14ac:dyDescent="0.3">
      <c r="A190" s="36">
        <v>7</v>
      </c>
      <c r="B190" s="37"/>
      <c r="C190" s="13"/>
      <c r="D190" s="15">
        <f t="shared" si="35"/>
        <v>0</v>
      </c>
      <c r="E190" s="15">
        <f t="shared" si="36"/>
        <v>0</v>
      </c>
      <c r="F190" s="16">
        <f t="shared" si="37"/>
        <v>2002288.18</v>
      </c>
      <c r="G190" s="16">
        <f t="shared" si="38"/>
        <v>0</v>
      </c>
      <c r="H190" s="15">
        <f t="shared" si="39"/>
        <v>0</v>
      </c>
      <c r="I190" s="15">
        <f t="shared" si="40"/>
        <v>0</v>
      </c>
      <c r="J190" s="15">
        <f t="shared" si="41"/>
        <v>2002288.18</v>
      </c>
      <c r="AX190" s="6"/>
      <c r="AY190" s="3"/>
    </row>
    <row r="191" spans="1:51" hidden="1" x14ac:dyDescent="0.3">
      <c r="A191" s="36">
        <v>6</v>
      </c>
      <c r="B191" s="37"/>
      <c r="C191" s="13"/>
      <c r="D191" s="15">
        <f t="shared" si="35"/>
        <v>0</v>
      </c>
      <c r="E191" s="15">
        <f t="shared" si="36"/>
        <v>0</v>
      </c>
      <c r="F191" s="16">
        <f t="shared" si="37"/>
        <v>2002288.18</v>
      </c>
      <c r="G191" s="16">
        <f t="shared" si="38"/>
        <v>0</v>
      </c>
      <c r="H191" s="15">
        <f t="shared" si="39"/>
        <v>0</v>
      </c>
      <c r="I191" s="15">
        <f t="shared" si="40"/>
        <v>0</v>
      </c>
      <c r="J191" s="15">
        <f t="shared" si="41"/>
        <v>2002288.18</v>
      </c>
      <c r="AX191" s="6"/>
      <c r="AY191" s="3"/>
    </row>
    <row r="192" spans="1:51" hidden="1" x14ac:dyDescent="0.3">
      <c r="A192" s="36">
        <v>5</v>
      </c>
      <c r="B192" s="37"/>
      <c r="C192" s="13"/>
      <c r="D192" s="15">
        <f t="shared" si="35"/>
        <v>0</v>
      </c>
      <c r="E192" s="15">
        <f t="shared" si="36"/>
        <v>0</v>
      </c>
      <c r="F192" s="16">
        <f t="shared" si="37"/>
        <v>2002288.18</v>
      </c>
      <c r="G192" s="16">
        <f t="shared" si="38"/>
        <v>0</v>
      </c>
      <c r="H192" s="15">
        <f t="shared" si="39"/>
        <v>0</v>
      </c>
      <c r="I192" s="15">
        <f t="shared" si="40"/>
        <v>0</v>
      </c>
      <c r="J192" s="15">
        <f t="shared" si="41"/>
        <v>2002288.18</v>
      </c>
      <c r="AX192" s="6"/>
      <c r="AY192" s="3"/>
    </row>
    <row r="193" spans="1:51" hidden="1" x14ac:dyDescent="0.3">
      <c r="A193" s="36">
        <v>4</v>
      </c>
      <c r="B193" s="37"/>
      <c r="C193" s="13"/>
      <c r="D193" s="15">
        <f t="shared" si="35"/>
        <v>0</v>
      </c>
      <c r="E193" s="15">
        <f t="shared" si="36"/>
        <v>0</v>
      </c>
      <c r="F193" s="16">
        <f t="shared" si="37"/>
        <v>2002288.18</v>
      </c>
      <c r="G193" s="16">
        <f t="shared" si="38"/>
        <v>0</v>
      </c>
      <c r="H193" s="15">
        <f t="shared" si="39"/>
        <v>0</v>
      </c>
      <c r="I193" s="15">
        <f t="shared" si="40"/>
        <v>0</v>
      </c>
      <c r="J193" s="15">
        <f t="shared" si="41"/>
        <v>2002288.18</v>
      </c>
      <c r="AX193" s="6"/>
      <c r="AY193" s="3"/>
    </row>
    <row r="194" spans="1:51" hidden="1" x14ac:dyDescent="0.3">
      <c r="A194" s="36">
        <v>3</v>
      </c>
      <c r="B194" s="37"/>
      <c r="C194" s="13"/>
      <c r="D194" s="15">
        <f t="shared" si="35"/>
        <v>0</v>
      </c>
      <c r="E194" s="15">
        <f t="shared" si="36"/>
        <v>0</v>
      </c>
      <c r="F194" s="16">
        <f t="shared" si="37"/>
        <v>2002288.18</v>
      </c>
      <c r="G194" s="16">
        <f t="shared" si="38"/>
        <v>0</v>
      </c>
      <c r="H194" s="15">
        <f t="shared" si="39"/>
        <v>0</v>
      </c>
      <c r="I194" s="15">
        <f t="shared" si="40"/>
        <v>0</v>
      </c>
      <c r="J194" s="15">
        <f t="shared" si="41"/>
        <v>2002288.18</v>
      </c>
      <c r="AX194" s="6"/>
      <c r="AY194" s="3"/>
    </row>
    <row r="195" spans="1:51" hidden="1" x14ac:dyDescent="0.3">
      <c r="A195" s="36">
        <v>2</v>
      </c>
      <c r="B195" s="37"/>
      <c r="C195" s="13"/>
      <c r="D195" s="15">
        <f t="shared" si="35"/>
        <v>0</v>
      </c>
      <c r="E195" s="15">
        <f t="shared" si="36"/>
        <v>0</v>
      </c>
      <c r="F195" s="16">
        <f t="shared" si="37"/>
        <v>2002288.18</v>
      </c>
      <c r="G195" s="16">
        <f t="shared" si="38"/>
        <v>0</v>
      </c>
      <c r="H195" s="15">
        <f t="shared" si="39"/>
        <v>0</v>
      </c>
      <c r="I195" s="15">
        <f t="shared" si="40"/>
        <v>0</v>
      </c>
      <c r="J195" s="15">
        <f t="shared" si="41"/>
        <v>2002288.18</v>
      </c>
      <c r="AX195" s="6"/>
      <c r="AY195" s="3"/>
    </row>
    <row r="196" spans="1:51" hidden="1" x14ac:dyDescent="0.3">
      <c r="A196" s="36">
        <v>1</v>
      </c>
      <c r="B196" s="37"/>
      <c r="C196" s="13"/>
      <c r="D196" s="15">
        <f t="shared" si="35"/>
        <v>0</v>
      </c>
      <c r="E196" s="15">
        <f t="shared" si="36"/>
        <v>0</v>
      </c>
      <c r="F196" s="16">
        <f t="shared" si="37"/>
        <v>2002288.18</v>
      </c>
      <c r="G196" s="16">
        <f t="shared" si="38"/>
        <v>0</v>
      </c>
      <c r="H196" s="15">
        <f t="shared" si="39"/>
        <v>0</v>
      </c>
      <c r="I196" s="15">
        <f t="shared" si="40"/>
        <v>0</v>
      </c>
      <c r="J196" s="15">
        <f t="shared" si="41"/>
        <v>2002288.18</v>
      </c>
      <c r="AX196" s="6"/>
      <c r="AY196" s="3"/>
    </row>
    <row r="197" spans="1:51" x14ac:dyDescent="0.3">
      <c r="A197" s="100"/>
      <c r="B197" s="101"/>
      <c r="C197" s="101"/>
      <c r="D197" s="101"/>
      <c r="E197" s="101"/>
      <c r="F197" s="101"/>
      <c r="G197" s="101"/>
      <c r="H197" s="101"/>
      <c r="I197" s="101"/>
      <c r="J197" s="101"/>
    </row>
    <row r="198" spans="1:51" ht="27" customHeight="1" x14ac:dyDescent="0.3">
      <c r="A198" s="97" t="s">
        <v>69</v>
      </c>
      <c r="B198" s="109"/>
      <c r="C198" s="109"/>
      <c r="D198" s="109"/>
      <c r="E198" s="109"/>
      <c r="F198" s="109"/>
      <c r="G198" s="109"/>
      <c r="H198" s="109"/>
      <c r="I198" s="109"/>
      <c r="J198" s="109"/>
    </row>
    <row r="199" spans="1:51" x14ac:dyDescent="0.3"/>
    <row r="357" x14ac:dyDescent="0.3"/>
  </sheetData>
  <sheetProtection sheet="1" objects="1" scenarios="1"/>
  <mergeCells count="26">
    <mergeCell ref="A164:J164"/>
    <mergeCell ref="A165:J165"/>
    <mergeCell ref="A166:J166"/>
    <mergeCell ref="A197:J197"/>
    <mergeCell ref="A198:J198"/>
    <mergeCell ref="A128:J128"/>
    <mergeCell ref="A129:J129"/>
    <mergeCell ref="A130:J130"/>
    <mergeCell ref="A161:J161"/>
    <mergeCell ref="A162:J162"/>
    <mergeCell ref="A125:J125"/>
    <mergeCell ref="A126:J126"/>
    <mergeCell ref="A66:J66"/>
    <mergeCell ref="A67:J67"/>
    <mergeCell ref="A69:J69"/>
    <mergeCell ref="B2:I2"/>
    <mergeCell ref="B4:I4"/>
    <mergeCell ref="B5:I5"/>
    <mergeCell ref="B7:I7"/>
    <mergeCell ref="A71:J71"/>
    <mergeCell ref="A68:J68"/>
    <mergeCell ref="A70:J70"/>
    <mergeCell ref="A9:J9"/>
    <mergeCell ref="A10:J10"/>
    <mergeCell ref="A11:J11"/>
    <mergeCell ref="B6:I6"/>
  </mergeCells>
  <pageMargins left="0.31496062992125984" right="0.31496062992125984" top="0.74803149606299213" bottom="0.74803149606299213" header="0.31496062992125984" footer="0.31496062992125984"/>
  <pageSetup paperSize="9" scale="59" fitToHeight="0" orientation="portrait" horizontalDpi="300" verticalDpi="300" r:id="rId1"/>
  <headerFooter>
    <oddHeader>&amp;F</oddHeader>
    <oddFooter>&amp;L&amp;BImperial College London Confidential&amp;B&amp;C&amp;D&amp;RPage &amp;P</oddFooter>
  </headerFooter>
  <rowBreaks count="2" manualBreakCount="2">
    <brk id="68" max="9" man="1"/>
    <brk id="127"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Z198"/>
  <sheetViews>
    <sheetView showGridLines="0" showRowColHeaders="0" topLeftCell="A164" zoomScale="85" zoomScaleNormal="85" workbookViewId="0">
      <selection activeCell="B167" sqref="B167:B182"/>
    </sheetView>
  </sheetViews>
  <sheetFormatPr defaultColWidth="0" defaultRowHeight="13" zeroHeight="1" x14ac:dyDescent="0.3"/>
  <cols>
    <col min="1" max="2" width="10.54296875" style="1" customWidth="1"/>
    <col min="3" max="3" width="1.54296875" style="1" bestFit="1" customWidth="1"/>
    <col min="4" max="4" width="22.1796875" style="1" customWidth="1"/>
    <col min="5" max="5" width="18.1796875" style="1" customWidth="1"/>
    <col min="6" max="7" width="15.54296875" style="1" customWidth="1"/>
    <col min="8" max="9" width="26.453125" style="1" customWidth="1"/>
    <col min="10" max="10" width="20.453125" style="1" customWidth="1"/>
    <col min="11" max="16384" width="9.1796875" style="1" hidden="1"/>
  </cols>
  <sheetData>
    <row r="1" spans="1:51" ht="48.75" customHeight="1" x14ac:dyDescent="0.3"/>
    <row r="2" spans="1:51" ht="64.5" customHeight="1" x14ac:dyDescent="0.3">
      <c r="B2" s="79" t="s">
        <v>54</v>
      </c>
      <c r="C2" s="86"/>
      <c r="D2" s="86"/>
      <c r="E2" s="86"/>
      <c r="F2" s="86"/>
      <c r="G2" s="86"/>
      <c r="H2" s="86"/>
      <c r="I2" s="86"/>
      <c r="J2" s="49"/>
    </row>
    <row r="3" spans="1:51" x14ac:dyDescent="0.3">
      <c r="A3"/>
      <c r="B3"/>
      <c r="C3"/>
      <c r="D3"/>
      <c r="E3"/>
      <c r="F3"/>
      <c r="G3"/>
      <c r="H3"/>
      <c r="I3"/>
      <c r="J3"/>
    </row>
    <row r="4" spans="1:51" ht="36.75" customHeight="1" x14ac:dyDescent="0.4">
      <c r="B4" s="95" t="str">
        <f>"SAUL PensionSMART Ready Reckoner for "&amp;TaxYear&amp;" tax year, and pay scale applicable from "&amp;TEXT(PayScaleDate,"d mmmm yyyy")</f>
        <v>SAUL PensionSMART Ready Reckoner for 2024/25 tax year, and pay scale applicable from 1 January 2024</v>
      </c>
      <c r="C4" s="96"/>
      <c r="D4" s="96"/>
      <c r="E4" s="96"/>
      <c r="F4" s="96"/>
      <c r="G4" s="96"/>
      <c r="H4" s="96"/>
      <c r="I4" s="96"/>
      <c r="J4" s="73"/>
    </row>
    <row r="5" spans="1:51" ht="48.75" customHeight="1" x14ac:dyDescent="0.3">
      <c r="B5" s="97" t="s">
        <v>58</v>
      </c>
      <c r="C5" s="98"/>
      <c r="D5" s="98"/>
      <c r="E5" s="98"/>
      <c r="F5" s="98"/>
      <c r="G5" s="98"/>
      <c r="H5" s="98"/>
      <c r="I5" s="98"/>
      <c r="J5" s="46"/>
    </row>
    <row r="6" spans="1:51" ht="45.75" customHeight="1" x14ac:dyDescent="0.3">
      <c r="B6" s="99" t="s">
        <v>70</v>
      </c>
      <c r="C6" s="98"/>
      <c r="D6" s="98"/>
      <c r="E6" s="98"/>
      <c r="F6" s="98"/>
      <c r="G6" s="98"/>
      <c r="H6" s="98"/>
      <c r="I6" s="98"/>
      <c r="J6" s="47"/>
    </row>
    <row r="7" spans="1:51" ht="18" customHeight="1" x14ac:dyDescent="0.3">
      <c r="A7" s="8"/>
      <c r="B7" s="8"/>
      <c r="C7" s="8"/>
      <c r="D7" s="8"/>
      <c r="E7" s="8"/>
      <c r="F7" s="8"/>
      <c r="G7" s="8"/>
      <c r="H7" s="8"/>
      <c r="I7" s="8"/>
      <c r="J7" s="8"/>
    </row>
    <row r="8" spans="1:51" x14ac:dyDescent="0.3">
      <c r="A8" s="104"/>
      <c r="B8" s="104"/>
      <c r="C8" s="104"/>
      <c r="D8" s="104"/>
      <c r="E8" s="104"/>
      <c r="F8" s="104"/>
      <c r="G8" s="104"/>
      <c r="H8" s="104"/>
      <c r="I8" s="104"/>
      <c r="J8" s="104"/>
    </row>
    <row r="9" spans="1:51" ht="27" customHeight="1" x14ac:dyDescent="0.3">
      <c r="A9" s="105" t="s">
        <v>74</v>
      </c>
      <c r="B9" s="105"/>
      <c r="C9" s="105"/>
      <c r="D9" s="105"/>
      <c r="E9" s="105"/>
      <c r="F9" s="105"/>
      <c r="G9" s="105"/>
      <c r="H9" s="105"/>
      <c r="I9" s="105"/>
      <c r="J9" s="105"/>
    </row>
    <row r="10" spans="1:51" ht="15.75" customHeight="1" x14ac:dyDescent="0.3">
      <c r="A10" s="102" t="s">
        <v>76</v>
      </c>
      <c r="B10" s="106"/>
      <c r="C10" s="106"/>
      <c r="D10" s="106"/>
      <c r="E10" s="106"/>
      <c r="F10" s="106"/>
      <c r="G10" s="106"/>
      <c r="H10" s="106"/>
      <c r="I10" s="106"/>
      <c r="J10" s="106"/>
    </row>
    <row r="11" spans="1:51" x14ac:dyDescent="0.3">
      <c r="A11" s="41"/>
      <c r="B11" s="40"/>
      <c r="C11" s="40"/>
      <c r="D11" s="40"/>
      <c r="E11" s="40"/>
      <c r="F11" s="40"/>
      <c r="G11" s="40"/>
      <c r="H11" s="40"/>
      <c r="I11" s="40"/>
      <c r="J11" s="40"/>
    </row>
    <row r="12" spans="1:51" ht="89.25" customHeight="1" x14ac:dyDescent="0.3">
      <c r="A12" s="24" t="s">
        <v>0</v>
      </c>
      <c r="B12" s="22" t="s">
        <v>2</v>
      </c>
      <c r="C12" s="23"/>
      <c r="D12" s="24" t="str">
        <f>"Employee standard Contribution on salary at "&amp;TEXT(SAUL_Care_Ee_conts,"0%")&amp;" (corresponds to column A of the PensionSMART Ts &amp; Cs)"</f>
        <v>Employee standard Contribution on salary at 6% (corresponds to column A of the PensionSMART Ts &amp; Cs)</v>
      </c>
      <c r="E12" s="24" t="s">
        <v>3</v>
      </c>
      <c r="F12" s="25" t="s">
        <v>38</v>
      </c>
      <c r="G12" s="25" t="s">
        <v>5</v>
      </c>
      <c r="H12" s="24" t="str">
        <f>"Employer's standard contribution at "&amp;TEXT(SAUL_Care_Er_conts,"0%")&amp;" would be (corresponds to column B of the PensionSMART Ts &amp; Cs)"</f>
        <v>Employer's standard contribution at 21% would be (corresponds to column B of the PensionSMART Ts &amp; Cs)</v>
      </c>
      <c r="I12" s="24" t="s">
        <v>39</v>
      </c>
      <c r="J12" s="24" t="s">
        <v>1</v>
      </c>
    </row>
    <row r="13" spans="1:51" x14ac:dyDescent="0.3">
      <c r="A13" s="34">
        <v>52</v>
      </c>
      <c r="B13" s="35">
        <v>81701</v>
      </c>
      <c r="C13" s="10"/>
      <c r="D13" s="15">
        <f t="shared" ref="D13:D44" si="0">ROUND(PensionableSalary*SAUL_Care_Ee_conts,2)</f>
        <v>4902.0600000000004</v>
      </c>
      <c r="E13" s="15">
        <f>ROUND(+PensionableSalary-Ee_StandardConts,2)</f>
        <v>76798.94</v>
      </c>
      <c r="F13" s="16">
        <f t="shared" ref="F13:F44" si="1">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3922.22</v>
      </c>
      <c r="G13" s="16">
        <f t="shared" ref="G13:G44" si="2">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3824.18</v>
      </c>
      <c r="H13" s="15">
        <f t="shared" ref="H13:H44" si="3">ROUND(PensionableSalary*SAUL_Care_Er_conts,2)</f>
        <v>17157.21</v>
      </c>
      <c r="I13" s="15">
        <f t="shared" ref="I13:I44" si="4">ROUND(Ee_StandardConts+Er_StandardCont,0)</f>
        <v>22059</v>
      </c>
      <c r="J13" s="15">
        <f t="shared" ref="J13:J44" si="5">ROUND(+Ee_NICs_nonPenSMART-Ee_NICs_PenSmart,2)</f>
        <v>98.04</v>
      </c>
      <c r="L13" s="43"/>
      <c r="M13" s="44"/>
      <c r="AX13" s="2"/>
      <c r="AY13" s="3"/>
    </row>
    <row r="14" spans="1:51" x14ac:dyDescent="0.3">
      <c r="A14" s="36">
        <v>51</v>
      </c>
      <c r="B14" s="37">
        <v>79437</v>
      </c>
      <c r="C14" s="14"/>
      <c r="D14" s="15">
        <f t="shared" si="0"/>
        <v>4766.22</v>
      </c>
      <c r="E14" s="15">
        <f t="shared" ref="E14:E44" si="6">ROUND(+PensionableSalary-Ee_StandardConts,2)</f>
        <v>74670.78</v>
      </c>
      <c r="F14" s="16">
        <f t="shared" si="1"/>
        <v>3876.94</v>
      </c>
      <c r="G14" s="16">
        <f t="shared" si="2"/>
        <v>3781.62</v>
      </c>
      <c r="H14" s="15">
        <f t="shared" si="3"/>
        <v>16681.77</v>
      </c>
      <c r="I14" s="15">
        <f t="shared" si="4"/>
        <v>21448</v>
      </c>
      <c r="J14" s="15">
        <f t="shared" si="5"/>
        <v>95.32</v>
      </c>
      <c r="L14" s="43"/>
      <c r="M14" s="44"/>
      <c r="AX14" s="2"/>
      <c r="AY14" s="3"/>
    </row>
    <row r="15" spans="1:51" x14ac:dyDescent="0.3">
      <c r="A15" s="36">
        <v>50</v>
      </c>
      <c r="B15" s="37">
        <v>77323</v>
      </c>
      <c r="C15" s="14"/>
      <c r="D15" s="15">
        <f t="shared" si="0"/>
        <v>4639.38</v>
      </c>
      <c r="E15" s="15">
        <f t="shared" si="6"/>
        <v>72683.62</v>
      </c>
      <c r="F15" s="16">
        <f t="shared" si="1"/>
        <v>3834.66</v>
      </c>
      <c r="G15" s="16">
        <f t="shared" si="2"/>
        <v>3741.87</v>
      </c>
      <c r="H15" s="15">
        <f t="shared" si="3"/>
        <v>16237.83</v>
      </c>
      <c r="I15" s="15">
        <f t="shared" si="4"/>
        <v>20877</v>
      </c>
      <c r="J15" s="15">
        <f t="shared" si="5"/>
        <v>92.79</v>
      </c>
      <c r="L15" s="43"/>
      <c r="M15" s="44"/>
      <c r="AX15" s="2"/>
      <c r="AY15" s="3"/>
    </row>
    <row r="16" spans="1:51" x14ac:dyDescent="0.3">
      <c r="A16" s="36">
        <v>49</v>
      </c>
      <c r="B16" s="37">
        <v>75337</v>
      </c>
      <c r="C16" s="14"/>
      <c r="D16" s="15">
        <f t="shared" si="0"/>
        <v>4520.22</v>
      </c>
      <c r="E16" s="15">
        <f t="shared" si="6"/>
        <v>70816.78</v>
      </c>
      <c r="F16" s="16">
        <f t="shared" si="1"/>
        <v>3794.94</v>
      </c>
      <c r="G16" s="16">
        <f t="shared" si="2"/>
        <v>3704.54</v>
      </c>
      <c r="H16" s="15">
        <f t="shared" si="3"/>
        <v>15820.77</v>
      </c>
      <c r="I16" s="15">
        <f t="shared" si="4"/>
        <v>20341</v>
      </c>
      <c r="J16" s="15">
        <f t="shared" si="5"/>
        <v>90.4</v>
      </c>
      <c r="L16" s="43"/>
      <c r="M16" s="44"/>
      <c r="AX16" s="2"/>
      <c r="AY16" s="3"/>
    </row>
    <row r="17" spans="1:51" x14ac:dyDescent="0.3">
      <c r="A17" s="36">
        <v>48</v>
      </c>
      <c r="B17" s="37">
        <v>73331</v>
      </c>
      <c r="C17" s="14"/>
      <c r="D17" s="15">
        <f t="shared" si="0"/>
        <v>4399.8599999999997</v>
      </c>
      <c r="E17" s="15">
        <f t="shared" si="6"/>
        <v>68931.14</v>
      </c>
      <c r="F17" s="16">
        <f t="shared" si="1"/>
        <v>3754.82</v>
      </c>
      <c r="G17" s="16">
        <f t="shared" si="2"/>
        <v>3666.82</v>
      </c>
      <c r="H17" s="15">
        <f t="shared" si="3"/>
        <v>15399.51</v>
      </c>
      <c r="I17" s="15">
        <f t="shared" si="4"/>
        <v>19799</v>
      </c>
      <c r="J17" s="15">
        <f t="shared" si="5"/>
        <v>88</v>
      </c>
      <c r="L17" s="43"/>
      <c r="M17" s="44"/>
      <c r="AX17" s="2"/>
      <c r="AY17" s="3"/>
    </row>
    <row r="18" spans="1:51" x14ac:dyDescent="0.3">
      <c r="A18" s="36">
        <v>47</v>
      </c>
      <c r="B18" s="37">
        <v>71402</v>
      </c>
      <c r="C18" s="14"/>
      <c r="D18" s="15">
        <f t="shared" si="0"/>
        <v>4284.12</v>
      </c>
      <c r="E18" s="15">
        <f t="shared" si="6"/>
        <v>67117.88</v>
      </c>
      <c r="F18" s="16">
        <f t="shared" si="1"/>
        <v>3716.24</v>
      </c>
      <c r="G18" s="16">
        <f t="shared" si="2"/>
        <v>3630.56</v>
      </c>
      <c r="H18" s="15">
        <f t="shared" si="3"/>
        <v>14994.42</v>
      </c>
      <c r="I18" s="15">
        <f t="shared" si="4"/>
        <v>19279</v>
      </c>
      <c r="J18" s="15">
        <f t="shared" si="5"/>
        <v>85.68</v>
      </c>
      <c r="L18" s="43"/>
      <c r="M18" s="44"/>
      <c r="AX18" s="2"/>
      <c r="AY18" s="3"/>
    </row>
    <row r="19" spans="1:51" x14ac:dyDescent="0.3">
      <c r="A19" s="36">
        <v>46</v>
      </c>
      <c r="B19" s="37">
        <v>69510</v>
      </c>
      <c r="C19" s="14"/>
      <c r="D19" s="15">
        <f t="shared" si="0"/>
        <v>4170.6000000000004</v>
      </c>
      <c r="E19" s="15">
        <f t="shared" si="6"/>
        <v>65339.4</v>
      </c>
      <c r="F19" s="16">
        <f t="shared" si="1"/>
        <v>3678.4</v>
      </c>
      <c r="G19" s="16">
        <f t="shared" si="2"/>
        <v>3594.99</v>
      </c>
      <c r="H19" s="15">
        <f t="shared" si="3"/>
        <v>14597.1</v>
      </c>
      <c r="I19" s="15">
        <f t="shared" si="4"/>
        <v>18768</v>
      </c>
      <c r="J19" s="15">
        <f t="shared" si="5"/>
        <v>83.41</v>
      </c>
      <c r="L19" s="43"/>
      <c r="M19" s="44"/>
      <c r="AX19" s="2"/>
      <c r="AY19" s="3"/>
    </row>
    <row r="20" spans="1:51" x14ac:dyDescent="0.3">
      <c r="A20" s="36">
        <v>45</v>
      </c>
      <c r="B20" s="37">
        <v>67674</v>
      </c>
      <c r="C20" s="14"/>
      <c r="D20" s="15">
        <f t="shared" si="0"/>
        <v>4060.44</v>
      </c>
      <c r="E20" s="15">
        <f t="shared" si="6"/>
        <v>63613.56</v>
      </c>
      <c r="F20" s="16">
        <f t="shared" si="1"/>
        <v>3641.68</v>
      </c>
      <c r="G20" s="16">
        <f t="shared" si="2"/>
        <v>3560.47</v>
      </c>
      <c r="H20" s="15">
        <f t="shared" si="3"/>
        <v>14211.54</v>
      </c>
      <c r="I20" s="15">
        <f t="shared" si="4"/>
        <v>18272</v>
      </c>
      <c r="J20" s="15">
        <f t="shared" si="5"/>
        <v>81.209999999999994</v>
      </c>
      <c r="L20" s="43"/>
      <c r="M20" s="44"/>
      <c r="AX20" s="2"/>
      <c r="AY20" s="3"/>
    </row>
    <row r="21" spans="1:51" x14ac:dyDescent="0.3">
      <c r="A21" s="36">
        <v>44</v>
      </c>
      <c r="B21" s="37">
        <v>65935</v>
      </c>
      <c r="C21" s="14"/>
      <c r="D21" s="15">
        <f t="shared" si="0"/>
        <v>3956.1</v>
      </c>
      <c r="E21" s="15">
        <f t="shared" si="6"/>
        <v>61978.9</v>
      </c>
      <c r="F21" s="16">
        <f t="shared" si="1"/>
        <v>3606.9</v>
      </c>
      <c r="G21" s="16">
        <f t="shared" si="2"/>
        <v>3527.78</v>
      </c>
      <c r="H21" s="15">
        <f t="shared" si="3"/>
        <v>13846.35</v>
      </c>
      <c r="I21" s="15">
        <f t="shared" si="4"/>
        <v>17802</v>
      </c>
      <c r="J21" s="15">
        <f t="shared" si="5"/>
        <v>79.12</v>
      </c>
      <c r="L21" s="43"/>
      <c r="M21" s="44"/>
      <c r="AX21" s="2"/>
      <c r="AY21" s="3"/>
    </row>
    <row r="22" spans="1:51" x14ac:dyDescent="0.3">
      <c r="A22" s="36">
        <v>43</v>
      </c>
      <c r="B22" s="37">
        <v>64216</v>
      </c>
      <c r="C22" s="14"/>
      <c r="D22" s="15">
        <f t="shared" si="0"/>
        <v>3852.96</v>
      </c>
      <c r="E22" s="15">
        <f t="shared" si="6"/>
        <v>60363.040000000001</v>
      </c>
      <c r="F22" s="16">
        <f t="shared" si="1"/>
        <v>3572.52</v>
      </c>
      <c r="G22" s="16">
        <f t="shared" si="2"/>
        <v>3495.46</v>
      </c>
      <c r="H22" s="15">
        <f t="shared" si="3"/>
        <v>13485.36</v>
      </c>
      <c r="I22" s="15">
        <f t="shared" si="4"/>
        <v>17338</v>
      </c>
      <c r="J22" s="15">
        <f t="shared" si="5"/>
        <v>77.06</v>
      </c>
      <c r="L22" s="43"/>
      <c r="M22" s="44"/>
      <c r="AX22" s="2"/>
      <c r="AY22" s="3"/>
    </row>
    <row r="23" spans="1:51" x14ac:dyDescent="0.3">
      <c r="A23" s="36">
        <v>42</v>
      </c>
      <c r="B23" s="37">
        <v>62520</v>
      </c>
      <c r="C23" s="14"/>
      <c r="D23" s="15">
        <f t="shared" si="0"/>
        <v>3751.2</v>
      </c>
      <c r="E23" s="15">
        <f t="shared" si="6"/>
        <v>58768.800000000003</v>
      </c>
      <c r="F23" s="16">
        <f t="shared" si="1"/>
        <v>3538.6</v>
      </c>
      <c r="G23" s="16">
        <f t="shared" si="2"/>
        <v>3463.58</v>
      </c>
      <c r="H23" s="15">
        <f t="shared" si="3"/>
        <v>13129.2</v>
      </c>
      <c r="I23" s="15">
        <f t="shared" si="4"/>
        <v>16880</v>
      </c>
      <c r="J23" s="15">
        <f t="shared" si="5"/>
        <v>75.02</v>
      </c>
      <c r="L23" s="43"/>
      <c r="M23" s="44"/>
      <c r="AX23" s="2"/>
      <c r="AY23" s="3"/>
    </row>
    <row r="24" spans="1:51" x14ac:dyDescent="0.3">
      <c r="A24" s="36">
        <v>41</v>
      </c>
      <c r="B24" s="37">
        <v>60942</v>
      </c>
      <c r="C24" s="14"/>
      <c r="D24" s="15">
        <f t="shared" si="0"/>
        <v>3656.52</v>
      </c>
      <c r="E24" s="15">
        <f t="shared" si="6"/>
        <v>57285.48</v>
      </c>
      <c r="F24" s="16">
        <f t="shared" si="1"/>
        <v>3507.04</v>
      </c>
      <c r="G24" s="16">
        <f t="shared" si="2"/>
        <v>3433.91</v>
      </c>
      <c r="H24" s="15">
        <f t="shared" si="3"/>
        <v>12797.82</v>
      </c>
      <c r="I24" s="15">
        <f t="shared" si="4"/>
        <v>16454</v>
      </c>
      <c r="J24" s="15">
        <f t="shared" si="5"/>
        <v>73.13</v>
      </c>
      <c r="L24" s="43"/>
      <c r="M24" s="44"/>
      <c r="AX24" s="2"/>
      <c r="AY24" s="3"/>
    </row>
    <row r="25" spans="1:51" x14ac:dyDescent="0.3">
      <c r="A25" s="36">
        <v>40</v>
      </c>
      <c r="B25" s="37">
        <v>59363</v>
      </c>
      <c r="C25" s="14"/>
      <c r="D25" s="15">
        <f t="shared" si="0"/>
        <v>3561.78</v>
      </c>
      <c r="E25" s="15">
        <f t="shared" si="6"/>
        <v>55801.22</v>
      </c>
      <c r="F25" s="16">
        <f t="shared" si="1"/>
        <v>3475.46</v>
      </c>
      <c r="G25" s="16">
        <f t="shared" si="2"/>
        <v>3404.22</v>
      </c>
      <c r="H25" s="15">
        <f t="shared" si="3"/>
        <v>12466.23</v>
      </c>
      <c r="I25" s="15">
        <f t="shared" si="4"/>
        <v>16028</v>
      </c>
      <c r="J25" s="15">
        <f t="shared" si="5"/>
        <v>71.239999999999995</v>
      </c>
      <c r="L25" s="43"/>
      <c r="M25" s="44"/>
      <c r="AX25" s="2"/>
      <c r="AY25" s="3"/>
    </row>
    <row r="26" spans="1:51" x14ac:dyDescent="0.3">
      <c r="A26" s="36">
        <v>39</v>
      </c>
      <c r="B26" s="37">
        <v>57842</v>
      </c>
      <c r="C26" s="14"/>
      <c r="D26" s="15">
        <f t="shared" si="0"/>
        <v>3470.52</v>
      </c>
      <c r="E26" s="15">
        <f t="shared" si="6"/>
        <v>54371.48</v>
      </c>
      <c r="F26" s="16">
        <f t="shared" si="1"/>
        <v>3445.04</v>
      </c>
      <c r="G26" s="16">
        <f t="shared" si="2"/>
        <v>3375.63</v>
      </c>
      <c r="H26" s="15">
        <f t="shared" si="3"/>
        <v>12146.82</v>
      </c>
      <c r="I26" s="15">
        <f t="shared" si="4"/>
        <v>15617</v>
      </c>
      <c r="J26" s="15">
        <f t="shared" si="5"/>
        <v>69.41</v>
      </c>
      <c r="L26" s="43"/>
      <c r="M26" s="44"/>
      <c r="AX26" s="2"/>
      <c r="AY26" s="3"/>
    </row>
    <row r="27" spans="1:51" x14ac:dyDescent="0.3">
      <c r="A27" s="36">
        <v>38</v>
      </c>
      <c r="B27" s="37">
        <v>56345</v>
      </c>
      <c r="C27" s="14"/>
      <c r="D27" s="15">
        <f t="shared" si="0"/>
        <v>3380.7</v>
      </c>
      <c r="E27" s="15">
        <f t="shared" si="6"/>
        <v>52964.3</v>
      </c>
      <c r="F27" s="16">
        <f t="shared" si="1"/>
        <v>3415.1</v>
      </c>
      <c r="G27" s="16">
        <f t="shared" si="2"/>
        <v>3347.49</v>
      </c>
      <c r="H27" s="15">
        <f t="shared" si="3"/>
        <v>11832.45</v>
      </c>
      <c r="I27" s="15">
        <f t="shared" si="4"/>
        <v>15213</v>
      </c>
      <c r="J27" s="15">
        <f t="shared" si="5"/>
        <v>67.61</v>
      </c>
      <c r="L27" s="43"/>
      <c r="M27" s="44"/>
      <c r="AX27" s="2"/>
      <c r="AY27" s="3"/>
    </row>
    <row r="28" spans="1:51" x14ac:dyDescent="0.3">
      <c r="A28" s="36">
        <v>37</v>
      </c>
      <c r="B28" s="37">
        <v>54927</v>
      </c>
      <c r="C28" s="14"/>
      <c r="D28" s="15">
        <f t="shared" si="0"/>
        <v>3295.62</v>
      </c>
      <c r="E28" s="15">
        <f t="shared" si="6"/>
        <v>51631.38</v>
      </c>
      <c r="F28" s="16">
        <f t="shared" si="1"/>
        <v>3386.74</v>
      </c>
      <c r="G28" s="16">
        <f t="shared" si="2"/>
        <v>3320.83</v>
      </c>
      <c r="H28" s="15">
        <f t="shared" si="3"/>
        <v>11534.67</v>
      </c>
      <c r="I28" s="15">
        <f t="shared" si="4"/>
        <v>14830</v>
      </c>
      <c r="J28" s="15">
        <f t="shared" si="5"/>
        <v>65.91</v>
      </c>
      <c r="L28" s="43"/>
      <c r="M28" s="44"/>
      <c r="AX28" s="2"/>
      <c r="AY28" s="3"/>
    </row>
    <row r="29" spans="1:51" x14ac:dyDescent="0.3">
      <c r="A29" s="36">
        <v>36</v>
      </c>
      <c r="B29" s="37">
        <v>53558</v>
      </c>
      <c r="C29" s="14"/>
      <c r="D29" s="15">
        <f t="shared" si="0"/>
        <v>3213.48</v>
      </c>
      <c r="E29" s="15">
        <f t="shared" si="6"/>
        <v>50344.52</v>
      </c>
      <c r="F29" s="16">
        <f t="shared" si="1"/>
        <v>3359.36</v>
      </c>
      <c r="G29" s="16">
        <f t="shared" si="2"/>
        <v>3295.09</v>
      </c>
      <c r="H29" s="15">
        <f t="shared" si="3"/>
        <v>11247.18</v>
      </c>
      <c r="I29" s="15">
        <f t="shared" si="4"/>
        <v>14461</v>
      </c>
      <c r="J29" s="15">
        <f t="shared" si="5"/>
        <v>64.27</v>
      </c>
      <c r="L29" s="43"/>
      <c r="M29" s="44"/>
      <c r="AX29" s="2"/>
      <c r="AY29" s="3"/>
    </row>
    <row r="30" spans="1:51" x14ac:dyDescent="0.3">
      <c r="A30" s="36">
        <v>35</v>
      </c>
      <c r="B30" s="37">
        <v>52201</v>
      </c>
      <c r="C30" s="14"/>
      <c r="D30" s="15">
        <f t="shared" si="0"/>
        <v>3132.06</v>
      </c>
      <c r="E30" s="15">
        <f t="shared" si="6"/>
        <v>49068.94</v>
      </c>
      <c r="F30" s="16">
        <f t="shared" si="1"/>
        <v>3332.22</v>
      </c>
      <c r="G30" s="16">
        <f t="shared" si="2"/>
        <v>3197.52</v>
      </c>
      <c r="H30" s="15">
        <f t="shared" si="3"/>
        <v>10962.21</v>
      </c>
      <c r="I30" s="15">
        <f t="shared" si="4"/>
        <v>14094</v>
      </c>
      <c r="J30" s="15">
        <f t="shared" si="5"/>
        <v>134.69999999999999</v>
      </c>
      <c r="L30" s="43"/>
      <c r="M30" s="44"/>
      <c r="AX30" s="2"/>
      <c r="AY30" s="3"/>
    </row>
    <row r="31" spans="1:51" x14ac:dyDescent="0.3">
      <c r="A31" s="36">
        <v>34</v>
      </c>
      <c r="B31" s="37">
        <v>50910</v>
      </c>
      <c r="C31" s="14"/>
      <c r="D31" s="15">
        <f t="shared" si="0"/>
        <v>3054.6</v>
      </c>
      <c r="E31" s="15">
        <f t="shared" si="6"/>
        <v>47855.4</v>
      </c>
      <c r="F31" s="16">
        <f t="shared" si="1"/>
        <v>3306.4</v>
      </c>
      <c r="G31" s="16">
        <f t="shared" si="2"/>
        <v>3100.43</v>
      </c>
      <c r="H31" s="15">
        <f t="shared" si="3"/>
        <v>10691.1</v>
      </c>
      <c r="I31" s="15">
        <f t="shared" si="4"/>
        <v>13746</v>
      </c>
      <c r="J31" s="15">
        <f t="shared" si="5"/>
        <v>205.97</v>
      </c>
      <c r="L31" s="43"/>
      <c r="M31" s="44"/>
      <c r="AX31" s="2"/>
      <c r="AY31" s="3"/>
    </row>
    <row r="32" spans="1:51" x14ac:dyDescent="0.3">
      <c r="A32" s="36">
        <v>33</v>
      </c>
      <c r="B32" s="37">
        <v>49661</v>
      </c>
      <c r="C32" s="14"/>
      <c r="D32" s="15">
        <f t="shared" si="0"/>
        <v>2979.66</v>
      </c>
      <c r="E32" s="15">
        <f t="shared" si="6"/>
        <v>46681.34</v>
      </c>
      <c r="F32" s="16">
        <f t="shared" si="1"/>
        <v>3244.88</v>
      </c>
      <c r="G32" s="16">
        <f t="shared" si="2"/>
        <v>3006.51</v>
      </c>
      <c r="H32" s="15">
        <f t="shared" si="3"/>
        <v>10428.81</v>
      </c>
      <c r="I32" s="15">
        <f t="shared" si="4"/>
        <v>13408</v>
      </c>
      <c r="J32" s="15">
        <f t="shared" si="5"/>
        <v>238.37</v>
      </c>
      <c r="L32" s="43"/>
      <c r="M32" s="44"/>
      <c r="AX32" s="2"/>
      <c r="AY32" s="3"/>
    </row>
    <row r="33" spans="1:51" x14ac:dyDescent="0.3">
      <c r="A33" s="36">
        <v>32</v>
      </c>
      <c r="B33" s="37">
        <v>48516</v>
      </c>
      <c r="C33" s="14"/>
      <c r="D33" s="15">
        <f t="shared" si="0"/>
        <v>2910.96</v>
      </c>
      <c r="E33" s="15">
        <f t="shared" si="6"/>
        <v>45605.04</v>
      </c>
      <c r="F33" s="16">
        <f t="shared" si="1"/>
        <v>3153.28</v>
      </c>
      <c r="G33" s="16">
        <f t="shared" si="2"/>
        <v>2920.4</v>
      </c>
      <c r="H33" s="15">
        <f t="shared" si="3"/>
        <v>10188.36</v>
      </c>
      <c r="I33" s="15">
        <f t="shared" si="4"/>
        <v>13099</v>
      </c>
      <c r="J33" s="15">
        <f t="shared" si="5"/>
        <v>232.88</v>
      </c>
      <c r="L33" s="43"/>
      <c r="M33" s="44"/>
      <c r="AX33" s="2"/>
      <c r="AY33" s="3"/>
    </row>
    <row r="34" spans="1:51" x14ac:dyDescent="0.3">
      <c r="A34" s="36">
        <v>31</v>
      </c>
      <c r="B34" s="37">
        <v>47377</v>
      </c>
      <c r="C34" s="14"/>
      <c r="D34" s="15">
        <f t="shared" si="0"/>
        <v>2842.62</v>
      </c>
      <c r="E34" s="15">
        <f t="shared" si="6"/>
        <v>44534.38</v>
      </c>
      <c r="F34" s="16">
        <f t="shared" si="1"/>
        <v>3062.16</v>
      </c>
      <c r="G34" s="16">
        <f t="shared" si="2"/>
        <v>2834.75</v>
      </c>
      <c r="H34" s="15">
        <f t="shared" si="3"/>
        <v>9949.17</v>
      </c>
      <c r="I34" s="15">
        <f t="shared" si="4"/>
        <v>12792</v>
      </c>
      <c r="J34" s="15">
        <f t="shared" si="5"/>
        <v>227.41</v>
      </c>
      <c r="L34" s="43"/>
      <c r="M34" s="44"/>
      <c r="AX34" s="2"/>
      <c r="AY34" s="3"/>
    </row>
    <row r="35" spans="1:51" x14ac:dyDescent="0.3">
      <c r="A35" s="36">
        <v>30</v>
      </c>
      <c r="B35" s="37">
        <v>46344</v>
      </c>
      <c r="C35" s="14"/>
      <c r="D35" s="15">
        <f t="shared" si="0"/>
        <v>2780.64</v>
      </c>
      <c r="E35" s="15">
        <f t="shared" si="6"/>
        <v>43563.360000000001</v>
      </c>
      <c r="F35" s="16">
        <f t="shared" si="1"/>
        <v>2979.52</v>
      </c>
      <c r="G35" s="16">
        <f t="shared" si="2"/>
        <v>2757.07</v>
      </c>
      <c r="H35" s="15">
        <f t="shared" si="3"/>
        <v>9732.24</v>
      </c>
      <c r="I35" s="15">
        <f t="shared" si="4"/>
        <v>12513</v>
      </c>
      <c r="J35" s="15">
        <f t="shared" si="5"/>
        <v>222.45</v>
      </c>
      <c r="L35" s="43"/>
      <c r="M35" s="44"/>
      <c r="AX35" s="2"/>
      <c r="AY35" s="3"/>
    </row>
    <row r="36" spans="1:51" x14ac:dyDescent="0.3">
      <c r="A36" s="36">
        <v>29</v>
      </c>
      <c r="B36" s="37">
        <v>45321</v>
      </c>
      <c r="C36" s="14"/>
      <c r="D36" s="15">
        <f t="shared" si="0"/>
        <v>2719.26</v>
      </c>
      <c r="E36" s="15">
        <f t="shared" si="6"/>
        <v>42601.74</v>
      </c>
      <c r="F36" s="16">
        <f t="shared" si="1"/>
        <v>2897.68</v>
      </c>
      <c r="G36" s="16">
        <f t="shared" si="2"/>
        <v>2680.14</v>
      </c>
      <c r="H36" s="15">
        <f t="shared" si="3"/>
        <v>9517.41</v>
      </c>
      <c r="I36" s="15">
        <f t="shared" si="4"/>
        <v>12237</v>
      </c>
      <c r="J36" s="15">
        <f t="shared" si="5"/>
        <v>217.54</v>
      </c>
      <c r="L36" s="43"/>
      <c r="M36" s="44"/>
      <c r="AX36" s="2"/>
      <c r="AY36" s="3"/>
    </row>
    <row r="37" spans="1:51" x14ac:dyDescent="0.3">
      <c r="A37" s="36">
        <v>28</v>
      </c>
      <c r="B37" s="37">
        <v>44309</v>
      </c>
      <c r="C37" s="14"/>
      <c r="D37" s="15">
        <f t="shared" si="0"/>
        <v>2658.54</v>
      </c>
      <c r="E37" s="15">
        <f t="shared" si="6"/>
        <v>41650.46</v>
      </c>
      <c r="F37" s="16">
        <f t="shared" si="1"/>
        <v>2816.72</v>
      </c>
      <c r="G37" s="16">
        <f t="shared" si="2"/>
        <v>2604.04</v>
      </c>
      <c r="H37" s="15">
        <f t="shared" si="3"/>
        <v>9304.89</v>
      </c>
      <c r="I37" s="15">
        <f t="shared" si="4"/>
        <v>11963</v>
      </c>
      <c r="J37" s="15">
        <f t="shared" si="5"/>
        <v>212.68</v>
      </c>
      <c r="L37" s="43"/>
      <c r="M37" s="44"/>
      <c r="AX37" s="2"/>
      <c r="AY37" s="3"/>
    </row>
    <row r="38" spans="1:51" x14ac:dyDescent="0.3">
      <c r="A38" s="36">
        <v>27</v>
      </c>
      <c r="B38" s="37">
        <v>43360</v>
      </c>
      <c r="C38" s="14"/>
      <c r="D38" s="15">
        <f t="shared" si="0"/>
        <v>2601.6</v>
      </c>
      <c r="E38" s="15">
        <f t="shared" si="6"/>
        <v>40758.400000000001</v>
      </c>
      <c r="F38" s="16">
        <f t="shared" si="1"/>
        <v>2740.8</v>
      </c>
      <c r="G38" s="16">
        <f t="shared" si="2"/>
        <v>2532.67</v>
      </c>
      <c r="H38" s="15">
        <f t="shared" si="3"/>
        <v>9105.6</v>
      </c>
      <c r="I38" s="15">
        <f t="shared" si="4"/>
        <v>11707</v>
      </c>
      <c r="J38" s="15">
        <f t="shared" si="5"/>
        <v>208.13</v>
      </c>
      <c r="L38" s="43"/>
      <c r="M38" s="44"/>
      <c r="AX38" s="2"/>
      <c r="AY38" s="3"/>
    </row>
    <row r="39" spans="1:51" x14ac:dyDescent="0.3">
      <c r="A39" s="36">
        <v>26</v>
      </c>
      <c r="B39" s="37">
        <v>42380</v>
      </c>
      <c r="C39" s="14"/>
      <c r="D39" s="15">
        <f t="shared" si="0"/>
        <v>2542.8000000000002</v>
      </c>
      <c r="E39" s="15">
        <f t="shared" si="6"/>
        <v>39837.199999999997</v>
      </c>
      <c r="F39" s="16">
        <f t="shared" si="1"/>
        <v>2662.4</v>
      </c>
      <c r="G39" s="16">
        <f t="shared" si="2"/>
        <v>2458.98</v>
      </c>
      <c r="H39" s="15">
        <f t="shared" si="3"/>
        <v>8899.7999999999993</v>
      </c>
      <c r="I39" s="15">
        <f t="shared" si="4"/>
        <v>11443</v>
      </c>
      <c r="J39" s="15">
        <f t="shared" si="5"/>
        <v>203.42</v>
      </c>
      <c r="L39" s="43"/>
      <c r="M39" s="44"/>
      <c r="AX39" s="2"/>
      <c r="AY39" s="3"/>
    </row>
    <row r="40" spans="1:51" x14ac:dyDescent="0.3">
      <c r="A40" s="36">
        <v>25</v>
      </c>
      <c r="B40" s="37">
        <v>41489</v>
      </c>
      <c r="C40" s="14"/>
      <c r="D40" s="15">
        <f t="shared" si="0"/>
        <v>2489.34</v>
      </c>
      <c r="E40" s="15">
        <f t="shared" si="6"/>
        <v>38999.660000000003</v>
      </c>
      <c r="F40" s="16">
        <f t="shared" si="1"/>
        <v>2591.12</v>
      </c>
      <c r="G40" s="16">
        <f t="shared" si="2"/>
        <v>2391.9699999999998</v>
      </c>
      <c r="H40" s="15">
        <f t="shared" si="3"/>
        <v>8712.69</v>
      </c>
      <c r="I40" s="15">
        <f t="shared" si="4"/>
        <v>11202</v>
      </c>
      <c r="J40" s="15">
        <f t="shared" si="5"/>
        <v>199.15</v>
      </c>
      <c r="L40" s="43"/>
      <c r="M40" s="44"/>
      <c r="AX40" s="2"/>
      <c r="AY40" s="3"/>
    </row>
    <row r="41" spans="1:51" x14ac:dyDescent="0.3">
      <c r="A41" s="36">
        <v>24</v>
      </c>
      <c r="B41" s="37">
        <v>40641</v>
      </c>
      <c r="C41" s="14"/>
      <c r="D41" s="15">
        <f t="shared" si="0"/>
        <v>2438.46</v>
      </c>
      <c r="E41" s="15">
        <f t="shared" si="6"/>
        <v>38202.54</v>
      </c>
      <c r="F41" s="16">
        <f t="shared" si="1"/>
        <v>2523.2800000000002</v>
      </c>
      <c r="G41" s="16">
        <f t="shared" si="2"/>
        <v>2328.1999999999998</v>
      </c>
      <c r="H41" s="15">
        <f t="shared" si="3"/>
        <v>8534.61</v>
      </c>
      <c r="I41" s="15">
        <f t="shared" si="4"/>
        <v>10973</v>
      </c>
      <c r="J41" s="15">
        <f t="shared" si="5"/>
        <v>195.08</v>
      </c>
      <c r="L41" s="43"/>
      <c r="M41" s="44"/>
      <c r="AX41" s="2"/>
      <c r="AY41" s="3"/>
    </row>
    <row r="42" spans="1:51" x14ac:dyDescent="0.3">
      <c r="A42" s="36">
        <v>23</v>
      </c>
      <c r="B42" s="37">
        <v>39783</v>
      </c>
      <c r="C42" s="14"/>
      <c r="D42" s="15">
        <f t="shared" si="0"/>
        <v>2386.98</v>
      </c>
      <c r="E42" s="15">
        <f t="shared" si="6"/>
        <v>37396.019999999997</v>
      </c>
      <c r="F42" s="16">
        <f t="shared" si="1"/>
        <v>2454.64</v>
      </c>
      <c r="G42" s="16">
        <f t="shared" si="2"/>
        <v>2263.6799999999998</v>
      </c>
      <c r="H42" s="15">
        <f t="shared" si="3"/>
        <v>8354.43</v>
      </c>
      <c r="I42" s="15">
        <f t="shared" si="4"/>
        <v>10741</v>
      </c>
      <c r="J42" s="15">
        <f t="shared" si="5"/>
        <v>190.96</v>
      </c>
      <c r="L42" s="43"/>
      <c r="M42" s="44"/>
      <c r="AX42" s="2"/>
      <c r="AY42" s="3"/>
    </row>
    <row r="43" spans="1:51" x14ac:dyDescent="0.3">
      <c r="A43" s="36">
        <v>22</v>
      </c>
      <c r="B43" s="37">
        <v>38977</v>
      </c>
      <c r="C43" s="14"/>
      <c r="D43" s="15">
        <f t="shared" si="0"/>
        <v>2338.62</v>
      </c>
      <c r="E43" s="15">
        <f t="shared" si="6"/>
        <v>36638.379999999997</v>
      </c>
      <c r="F43" s="16">
        <f t="shared" si="1"/>
        <v>2390.16</v>
      </c>
      <c r="G43" s="16">
        <f t="shared" si="2"/>
        <v>2203.0700000000002</v>
      </c>
      <c r="H43" s="15">
        <f t="shared" si="3"/>
        <v>8185.17</v>
      </c>
      <c r="I43" s="15">
        <f t="shared" si="4"/>
        <v>10524</v>
      </c>
      <c r="J43" s="15">
        <f t="shared" si="5"/>
        <v>187.09</v>
      </c>
      <c r="L43" s="43"/>
      <c r="M43" s="44"/>
      <c r="AX43" s="2"/>
      <c r="AY43" s="3"/>
    </row>
    <row r="44" spans="1:51" x14ac:dyDescent="0.3">
      <c r="A44" s="36">
        <v>21</v>
      </c>
      <c r="B44" s="37">
        <v>38180</v>
      </c>
      <c r="C44" s="14"/>
      <c r="D44" s="15">
        <f t="shared" si="0"/>
        <v>2290.8000000000002</v>
      </c>
      <c r="E44" s="15">
        <f t="shared" si="6"/>
        <v>35889.199999999997</v>
      </c>
      <c r="F44" s="16">
        <f t="shared" si="1"/>
        <v>2326.4</v>
      </c>
      <c r="G44" s="16">
        <f t="shared" si="2"/>
        <v>2143.14</v>
      </c>
      <c r="H44" s="15">
        <f t="shared" si="3"/>
        <v>8017.8</v>
      </c>
      <c r="I44" s="15">
        <f t="shared" si="4"/>
        <v>10309</v>
      </c>
      <c r="J44" s="15">
        <f t="shared" si="5"/>
        <v>183.26</v>
      </c>
      <c r="L44" s="43"/>
      <c r="M44" s="44"/>
      <c r="AX44" s="2"/>
      <c r="AY44" s="3"/>
    </row>
    <row r="45" spans="1:51" x14ac:dyDescent="0.3">
      <c r="A45" s="36">
        <v>20</v>
      </c>
      <c r="B45" s="37">
        <v>37404</v>
      </c>
      <c r="C45" s="14"/>
      <c r="D45" s="15">
        <f t="shared" ref="D45:D64" si="7">ROUND(PensionableSalary*SAUL_Care_Ee_conts,2)</f>
        <v>2244.2399999999998</v>
      </c>
      <c r="E45" s="15">
        <f t="shared" ref="E45:E64" si="8">ROUND(+PensionableSalary-Ee_StandardConts,2)</f>
        <v>35159.760000000002</v>
      </c>
      <c r="F45" s="16">
        <f t="shared" ref="F45:F64" si="9">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2264.3200000000002</v>
      </c>
      <c r="G45" s="16">
        <f t="shared" ref="G45:G64" si="10">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2084.7800000000002</v>
      </c>
      <c r="H45" s="15">
        <f t="shared" ref="H45:H64" si="11">ROUND(PensionableSalary*SAUL_Care_Er_conts,2)</f>
        <v>7854.84</v>
      </c>
      <c r="I45" s="15">
        <f t="shared" ref="I45:I64" si="12">ROUND(Ee_StandardConts+Er_StandardCont,0)</f>
        <v>10099</v>
      </c>
      <c r="J45" s="15">
        <f t="shared" ref="J45:J64" si="13">ROUND(+Ee_NICs_nonPenSMART-Ee_NICs_PenSmart,2)</f>
        <v>179.54</v>
      </c>
      <c r="L45" s="43"/>
      <c r="M45" s="44"/>
      <c r="AX45" s="2"/>
      <c r="AY45" s="3"/>
    </row>
    <row r="46" spans="1:51" x14ac:dyDescent="0.3">
      <c r="A46" s="36">
        <v>19</v>
      </c>
      <c r="B46" s="37">
        <v>36701</v>
      </c>
      <c r="C46" s="14"/>
      <c r="D46" s="15">
        <f t="shared" si="7"/>
        <v>2202.06</v>
      </c>
      <c r="E46" s="15">
        <f t="shared" si="8"/>
        <v>34498.94</v>
      </c>
      <c r="F46" s="16">
        <f t="shared" si="9"/>
        <v>2208.08</v>
      </c>
      <c r="G46" s="16">
        <f t="shared" si="10"/>
        <v>2031.92</v>
      </c>
      <c r="H46" s="15">
        <f t="shared" si="11"/>
        <v>7707.21</v>
      </c>
      <c r="I46" s="15">
        <f t="shared" si="12"/>
        <v>9909</v>
      </c>
      <c r="J46" s="15">
        <f t="shared" si="13"/>
        <v>176.16</v>
      </c>
      <c r="L46" s="43"/>
      <c r="M46" s="44"/>
      <c r="AX46" s="2"/>
      <c r="AY46" s="3"/>
    </row>
    <row r="47" spans="1:51" x14ac:dyDescent="0.3">
      <c r="A47" s="36">
        <v>18</v>
      </c>
      <c r="B47" s="37">
        <v>35956</v>
      </c>
      <c r="C47" s="14"/>
      <c r="D47" s="15">
        <f t="shared" si="7"/>
        <v>2157.36</v>
      </c>
      <c r="E47" s="15">
        <f t="shared" si="8"/>
        <v>33798.639999999999</v>
      </c>
      <c r="F47" s="16">
        <f t="shared" si="9"/>
        <v>2148.48</v>
      </c>
      <c r="G47" s="16">
        <f t="shared" si="10"/>
        <v>1975.89</v>
      </c>
      <c r="H47" s="15">
        <f t="shared" si="11"/>
        <v>7550.76</v>
      </c>
      <c r="I47" s="15">
        <f t="shared" si="12"/>
        <v>9708</v>
      </c>
      <c r="J47" s="15">
        <f t="shared" si="13"/>
        <v>172.59</v>
      </c>
      <c r="L47" s="43"/>
      <c r="M47" s="44"/>
      <c r="AX47" s="2"/>
      <c r="AY47" s="3"/>
    </row>
    <row r="48" spans="1:51" x14ac:dyDescent="0.3">
      <c r="A48" s="36">
        <v>17</v>
      </c>
      <c r="B48" s="37">
        <v>35273</v>
      </c>
      <c r="C48" s="14"/>
      <c r="D48" s="15">
        <f t="shared" si="7"/>
        <v>2116.38</v>
      </c>
      <c r="E48" s="15">
        <f t="shared" si="8"/>
        <v>33156.620000000003</v>
      </c>
      <c r="F48" s="16">
        <f t="shared" si="9"/>
        <v>2093.84</v>
      </c>
      <c r="G48" s="16">
        <f t="shared" si="10"/>
        <v>1924.53</v>
      </c>
      <c r="H48" s="15">
        <f t="shared" si="11"/>
        <v>7407.33</v>
      </c>
      <c r="I48" s="15">
        <f t="shared" si="12"/>
        <v>9524</v>
      </c>
      <c r="J48" s="15">
        <f t="shared" si="13"/>
        <v>169.31</v>
      </c>
      <c r="L48" s="43"/>
      <c r="M48" s="44"/>
      <c r="AX48" s="2"/>
      <c r="AY48" s="3"/>
    </row>
    <row r="49" spans="1:51" x14ac:dyDescent="0.3">
      <c r="A49" s="36">
        <v>16</v>
      </c>
      <c r="B49" s="37">
        <v>34632</v>
      </c>
      <c r="C49" s="14"/>
      <c r="D49" s="15">
        <f t="shared" si="7"/>
        <v>2077.92</v>
      </c>
      <c r="E49" s="15">
        <f t="shared" si="8"/>
        <v>32554.080000000002</v>
      </c>
      <c r="F49" s="16">
        <f t="shared" si="9"/>
        <v>2042.56</v>
      </c>
      <c r="G49" s="16">
        <f t="shared" si="10"/>
        <v>1876.33</v>
      </c>
      <c r="H49" s="15">
        <f t="shared" si="11"/>
        <v>7272.72</v>
      </c>
      <c r="I49" s="15">
        <f t="shared" si="12"/>
        <v>9351</v>
      </c>
      <c r="J49" s="15">
        <f t="shared" si="13"/>
        <v>166.23</v>
      </c>
      <c r="L49" s="43"/>
      <c r="M49" s="44"/>
      <c r="AX49" s="2"/>
      <c r="AY49" s="3"/>
    </row>
    <row r="50" spans="1:51" x14ac:dyDescent="0.3">
      <c r="A50" s="36">
        <v>15</v>
      </c>
      <c r="B50" s="37">
        <v>33991</v>
      </c>
      <c r="C50" s="14"/>
      <c r="D50" s="15">
        <f t="shared" si="7"/>
        <v>2039.46</v>
      </c>
      <c r="E50" s="15">
        <f t="shared" si="8"/>
        <v>31951.54</v>
      </c>
      <c r="F50" s="16">
        <f t="shared" si="9"/>
        <v>1991.28</v>
      </c>
      <c r="G50" s="16">
        <f t="shared" si="10"/>
        <v>1828.12</v>
      </c>
      <c r="H50" s="15">
        <f t="shared" si="11"/>
        <v>7138.11</v>
      </c>
      <c r="I50" s="15">
        <f t="shared" si="12"/>
        <v>9178</v>
      </c>
      <c r="J50" s="15">
        <f t="shared" si="13"/>
        <v>163.16</v>
      </c>
      <c r="L50" s="43"/>
      <c r="M50" s="44"/>
      <c r="AX50" s="2"/>
      <c r="AY50" s="3"/>
    </row>
    <row r="51" spans="1:51" x14ac:dyDescent="0.3">
      <c r="A51" s="36">
        <v>14</v>
      </c>
      <c r="B51" s="37">
        <v>33350</v>
      </c>
      <c r="C51" s="14"/>
      <c r="D51" s="15">
        <f t="shared" si="7"/>
        <v>2001</v>
      </c>
      <c r="E51" s="15">
        <f t="shared" si="8"/>
        <v>31349</v>
      </c>
      <c r="F51" s="16">
        <f t="shared" si="9"/>
        <v>1940</v>
      </c>
      <c r="G51" s="16">
        <f t="shared" si="10"/>
        <v>1779.92</v>
      </c>
      <c r="H51" s="15">
        <f t="shared" si="11"/>
        <v>7003.5</v>
      </c>
      <c r="I51" s="15">
        <f t="shared" si="12"/>
        <v>9005</v>
      </c>
      <c r="J51" s="15">
        <f t="shared" si="13"/>
        <v>160.08000000000001</v>
      </c>
      <c r="L51" s="43"/>
      <c r="M51" s="44"/>
      <c r="AX51" s="2"/>
      <c r="AY51" s="3"/>
    </row>
    <row r="52" spans="1:51" x14ac:dyDescent="0.3">
      <c r="A52" s="36">
        <v>13</v>
      </c>
      <c r="B52" s="37">
        <v>32781</v>
      </c>
      <c r="C52" s="14"/>
      <c r="D52" s="15">
        <f t="shared" si="7"/>
        <v>1966.86</v>
      </c>
      <c r="E52" s="15">
        <f t="shared" si="8"/>
        <v>30814.14</v>
      </c>
      <c r="F52" s="16">
        <f t="shared" si="9"/>
        <v>1894.48</v>
      </c>
      <c r="G52" s="16">
        <f t="shared" si="10"/>
        <v>1737.13</v>
      </c>
      <c r="H52" s="15">
        <f t="shared" si="11"/>
        <v>6884.01</v>
      </c>
      <c r="I52" s="15">
        <f t="shared" si="12"/>
        <v>8851</v>
      </c>
      <c r="J52" s="15">
        <f t="shared" si="13"/>
        <v>157.35</v>
      </c>
      <c r="L52" s="43"/>
      <c r="M52" s="44"/>
      <c r="AX52" s="2"/>
      <c r="AY52" s="3"/>
    </row>
    <row r="53" spans="1:51" x14ac:dyDescent="0.3">
      <c r="A53" s="36">
        <v>12</v>
      </c>
      <c r="B53" s="37">
        <v>32212</v>
      </c>
      <c r="C53" s="14"/>
      <c r="D53" s="15">
        <f t="shared" si="7"/>
        <v>1932.72</v>
      </c>
      <c r="E53" s="15">
        <f t="shared" si="8"/>
        <v>30279.279999999999</v>
      </c>
      <c r="F53" s="16">
        <f t="shared" si="9"/>
        <v>1848.96</v>
      </c>
      <c r="G53" s="16">
        <f t="shared" si="10"/>
        <v>1694.34</v>
      </c>
      <c r="H53" s="15">
        <f t="shared" si="11"/>
        <v>6764.52</v>
      </c>
      <c r="I53" s="15">
        <f t="shared" si="12"/>
        <v>8697</v>
      </c>
      <c r="J53" s="15">
        <f t="shared" si="13"/>
        <v>154.62</v>
      </c>
      <c r="L53" s="43"/>
      <c r="M53" s="44"/>
      <c r="AX53" s="2"/>
      <c r="AY53" s="3"/>
    </row>
    <row r="54" spans="1:51" x14ac:dyDescent="0.3">
      <c r="A54" s="36">
        <v>11</v>
      </c>
      <c r="B54" s="37">
        <v>31663</v>
      </c>
      <c r="C54" s="14"/>
      <c r="D54" s="15">
        <f t="shared" si="7"/>
        <v>1899.78</v>
      </c>
      <c r="E54" s="15">
        <f t="shared" si="8"/>
        <v>29763.22</v>
      </c>
      <c r="F54" s="16">
        <f t="shared" si="9"/>
        <v>1805.04</v>
      </c>
      <c r="G54" s="16">
        <f t="shared" si="10"/>
        <v>1653.06</v>
      </c>
      <c r="H54" s="15">
        <f t="shared" si="11"/>
        <v>6649.23</v>
      </c>
      <c r="I54" s="15">
        <f t="shared" si="12"/>
        <v>8549</v>
      </c>
      <c r="J54" s="15">
        <f t="shared" si="13"/>
        <v>151.97999999999999</v>
      </c>
      <c r="L54" s="43"/>
      <c r="M54" s="44"/>
      <c r="AX54" s="2"/>
      <c r="AY54" s="3"/>
    </row>
    <row r="55" spans="1:51" x14ac:dyDescent="0.3">
      <c r="A55" s="36">
        <v>10</v>
      </c>
      <c r="B55" s="37">
        <v>31095</v>
      </c>
      <c r="C55" s="14"/>
      <c r="D55" s="15">
        <f t="shared" si="7"/>
        <v>1865.7</v>
      </c>
      <c r="E55" s="15">
        <f t="shared" si="8"/>
        <v>29229.3</v>
      </c>
      <c r="F55" s="16">
        <f t="shared" si="9"/>
        <v>1759.6</v>
      </c>
      <c r="G55" s="16">
        <f t="shared" si="10"/>
        <v>1610.34</v>
      </c>
      <c r="H55" s="15">
        <f t="shared" si="11"/>
        <v>6529.95</v>
      </c>
      <c r="I55" s="15">
        <f t="shared" si="12"/>
        <v>8396</v>
      </c>
      <c r="J55" s="15">
        <f t="shared" si="13"/>
        <v>149.26</v>
      </c>
      <c r="L55" s="43"/>
      <c r="M55" s="44"/>
      <c r="AX55" s="2"/>
      <c r="AY55" s="3"/>
    </row>
    <row r="56" spans="1:51" x14ac:dyDescent="0.3">
      <c r="A56" s="36">
        <v>9</v>
      </c>
      <c r="B56" s="37">
        <v>30588</v>
      </c>
      <c r="C56" s="14"/>
      <c r="D56" s="15">
        <f t="shared" si="7"/>
        <v>1835.28</v>
      </c>
      <c r="E56" s="15">
        <f t="shared" si="8"/>
        <v>28752.720000000001</v>
      </c>
      <c r="F56" s="16">
        <f t="shared" si="9"/>
        <v>1719.04</v>
      </c>
      <c r="G56" s="16">
        <f t="shared" si="10"/>
        <v>1572.22</v>
      </c>
      <c r="H56" s="15">
        <f t="shared" si="11"/>
        <v>6423.48</v>
      </c>
      <c r="I56" s="15">
        <f t="shared" si="12"/>
        <v>8259</v>
      </c>
      <c r="J56" s="15">
        <f t="shared" si="13"/>
        <v>146.82</v>
      </c>
      <c r="L56" s="43"/>
      <c r="M56" s="44"/>
      <c r="AX56" s="2"/>
      <c r="AY56" s="3"/>
    </row>
    <row r="57" spans="1:51" x14ac:dyDescent="0.3">
      <c r="A57" s="36">
        <v>8</v>
      </c>
      <c r="B57" s="37">
        <v>30061</v>
      </c>
      <c r="C57" s="14"/>
      <c r="D57" s="15">
        <f t="shared" si="7"/>
        <v>1803.66</v>
      </c>
      <c r="E57" s="15">
        <f t="shared" si="8"/>
        <v>28257.34</v>
      </c>
      <c r="F57" s="16">
        <f t="shared" si="9"/>
        <v>1676.88</v>
      </c>
      <c r="G57" s="16">
        <f t="shared" si="10"/>
        <v>1532.59</v>
      </c>
      <c r="H57" s="15">
        <f t="shared" si="11"/>
        <v>6312.81</v>
      </c>
      <c r="I57" s="15">
        <f t="shared" si="12"/>
        <v>8116</v>
      </c>
      <c r="J57" s="15">
        <f t="shared" si="13"/>
        <v>144.29</v>
      </c>
      <c r="L57" s="43"/>
      <c r="M57" s="44"/>
      <c r="AX57" s="2"/>
      <c r="AY57" s="3"/>
    </row>
    <row r="58" spans="1:51" x14ac:dyDescent="0.3">
      <c r="A58" s="36">
        <v>7</v>
      </c>
      <c r="B58" s="37">
        <v>29575</v>
      </c>
      <c r="C58" s="14"/>
      <c r="D58" s="15">
        <f t="shared" si="7"/>
        <v>1774.5</v>
      </c>
      <c r="E58" s="15">
        <f t="shared" si="8"/>
        <v>27800.5</v>
      </c>
      <c r="F58" s="16">
        <f t="shared" si="9"/>
        <v>1638</v>
      </c>
      <c r="G58" s="16">
        <f t="shared" si="10"/>
        <v>1496.04</v>
      </c>
      <c r="H58" s="15">
        <f t="shared" si="11"/>
        <v>6210.75</v>
      </c>
      <c r="I58" s="15">
        <f t="shared" si="12"/>
        <v>7985</v>
      </c>
      <c r="J58" s="15">
        <f t="shared" si="13"/>
        <v>141.96</v>
      </c>
      <c r="L58" s="43"/>
      <c r="M58" s="44"/>
      <c r="AX58" s="2"/>
      <c r="AY58" s="3"/>
    </row>
    <row r="59" spans="1:51" x14ac:dyDescent="0.3">
      <c r="A59" s="36">
        <v>6</v>
      </c>
      <c r="B59" s="37">
        <v>29099</v>
      </c>
      <c r="C59" s="14"/>
      <c r="D59" s="15">
        <f t="shared" si="7"/>
        <v>1745.94</v>
      </c>
      <c r="E59" s="15">
        <f t="shared" si="8"/>
        <v>27353.06</v>
      </c>
      <c r="F59" s="16">
        <f t="shared" si="9"/>
        <v>1599.92</v>
      </c>
      <c r="G59" s="16">
        <f t="shared" si="10"/>
        <v>1460.24</v>
      </c>
      <c r="H59" s="15">
        <f t="shared" si="11"/>
        <v>6110.79</v>
      </c>
      <c r="I59" s="15">
        <f t="shared" si="12"/>
        <v>7857</v>
      </c>
      <c r="J59" s="15">
        <f t="shared" si="13"/>
        <v>139.68</v>
      </c>
      <c r="L59" s="43"/>
      <c r="M59" s="44"/>
      <c r="AX59" s="2"/>
      <c r="AY59" s="3"/>
    </row>
    <row r="60" spans="1:51" x14ac:dyDescent="0.3">
      <c r="A60" s="36">
        <v>5</v>
      </c>
      <c r="B60" s="37">
        <v>28685</v>
      </c>
      <c r="C60" s="14"/>
      <c r="D60" s="15">
        <f t="shared" si="7"/>
        <v>1721.1</v>
      </c>
      <c r="E60" s="15">
        <f t="shared" si="8"/>
        <v>26963.9</v>
      </c>
      <c r="F60" s="16">
        <f t="shared" si="9"/>
        <v>1566.8</v>
      </c>
      <c r="G60" s="16">
        <f t="shared" si="10"/>
        <v>1429.11</v>
      </c>
      <c r="H60" s="15">
        <f t="shared" si="11"/>
        <v>6023.85</v>
      </c>
      <c r="I60" s="15">
        <f t="shared" si="12"/>
        <v>7745</v>
      </c>
      <c r="J60" s="15">
        <f t="shared" si="13"/>
        <v>137.69</v>
      </c>
      <c r="L60" s="43"/>
      <c r="M60" s="44"/>
      <c r="AX60" s="2"/>
      <c r="AY60" s="3"/>
    </row>
    <row r="61" spans="1:51" x14ac:dyDescent="0.3">
      <c r="A61" s="36">
        <v>4</v>
      </c>
      <c r="B61" s="37">
        <v>28261</v>
      </c>
      <c r="C61" s="17"/>
      <c r="D61" s="15">
        <f t="shared" si="7"/>
        <v>1695.66</v>
      </c>
      <c r="E61" s="15">
        <f t="shared" si="8"/>
        <v>26565.34</v>
      </c>
      <c r="F61" s="16">
        <f t="shared" si="9"/>
        <v>1532.88</v>
      </c>
      <c r="G61" s="16">
        <f t="shared" si="10"/>
        <v>1397.23</v>
      </c>
      <c r="H61" s="15">
        <f t="shared" si="11"/>
        <v>5934.81</v>
      </c>
      <c r="I61" s="15">
        <f t="shared" si="12"/>
        <v>7630</v>
      </c>
      <c r="J61" s="15">
        <f t="shared" si="13"/>
        <v>135.65</v>
      </c>
      <c r="L61" s="43"/>
      <c r="M61" s="44"/>
      <c r="AX61" s="4"/>
      <c r="AY61" s="5"/>
    </row>
    <row r="62" spans="1:51" x14ac:dyDescent="0.3">
      <c r="A62" s="36">
        <v>3</v>
      </c>
      <c r="B62" s="37">
        <v>28242</v>
      </c>
      <c r="C62" s="14"/>
      <c r="D62" s="15">
        <f t="shared" si="7"/>
        <v>1694.52</v>
      </c>
      <c r="E62" s="15">
        <f t="shared" si="8"/>
        <v>26547.48</v>
      </c>
      <c r="F62" s="16">
        <f t="shared" si="9"/>
        <v>1531.36</v>
      </c>
      <c r="G62" s="16">
        <f t="shared" si="10"/>
        <v>1395.8</v>
      </c>
      <c r="H62" s="15">
        <f t="shared" si="11"/>
        <v>5930.82</v>
      </c>
      <c r="I62" s="15">
        <f t="shared" si="12"/>
        <v>7625</v>
      </c>
      <c r="J62" s="15">
        <f t="shared" si="13"/>
        <v>135.56</v>
      </c>
      <c r="L62" s="43"/>
      <c r="M62" s="44"/>
      <c r="AX62" s="2"/>
      <c r="AY62" s="3"/>
    </row>
    <row r="63" spans="1:51" x14ac:dyDescent="0.3">
      <c r="A63" s="36">
        <v>2</v>
      </c>
      <c r="B63" s="37">
        <v>27953</v>
      </c>
      <c r="C63" s="14"/>
      <c r="D63" s="15">
        <f t="shared" si="7"/>
        <v>1677.18</v>
      </c>
      <c r="E63" s="15">
        <f t="shared" si="8"/>
        <v>26275.82</v>
      </c>
      <c r="F63" s="16">
        <f t="shared" si="9"/>
        <v>1508.24</v>
      </c>
      <c r="G63" s="16">
        <f t="shared" si="10"/>
        <v>1374.07</v>
      </c>
      <c r="H63" s="15">
        <f t="shared" si="11"/>
        <v>5870.13</v>
      </c>
      <c r="I63" s="15">
        <f t="shared" si="12"/>
        <v>7547</v>
      </c>
      <c r="J63" s="15">
        <f t="shared" si="13"/>
        <v>134.16999999999999</v>
      </c>
      <c r="L63" s="43"/>
      <c r="M63" s="44"/>
      <c r="AX63" s="2"/>
      <c r="AY63" s="3"/>
    </row>
    <row r="64" spans="1:51" x14ac:dyDescent="0.3">
      <c r="A64" s="38">
        <v>1</v>
      </c>
      <c r="B64" s="39">
        <v>27755</v>
      </c>
      <c r="C64" s="19"/>
      <c r="D64" s="15">
        <f t="shared" si="7"/>
        <v>1665.3</v>
      </c>
      <c r="E64" s="20">
        <f t="shared" si="8"/>
        <v>26089.7</v>
      </c>
      <c r="F64" s="21">
        <f t="shared" si="9"/>
        <v>1492.4</v>
      </c>
      <c r="G64" s="21">
        <f t="shared" si="10"/>
        <v>1359.18</v>
      </c>
      <c r="H64" s="15">
        <f t="shared" si="11"/>
        <v>5828.55</v>
      </c>
      <c r="I64" s="20">
        <f t="shared" si="12"/>
        <v>7494</v>
      </c>
      <c r="J64" s="20">
        <f t="shared" si="13"/>
        <v>133.22</v>
      </c>
      <c r="L64" s="43"/>
      <c r="M64" s="44"/>
      <c r="AX64" s="2"/>
      <c r="AY64" s="3"/>
    </row>
    <row r="65" spans="1:52" x14ac:dyDescent="0.3">
      <c r="A65" s="100"/>
      <c r="B65" s="101"/>
      <c r="C65" s="101"/>
      <c r="D65" s="101"/>
      <c r="E65" s="101"/>
      <c r="F65" s="101"/>
      <c r="G65" s="101"/>
      <c r="H65" s="101"/>
      <c r="I65" s="101"/>
      <c r="J65" s="101"/>
    </row>
    <row r="66" spans="1:52" x14ac:dyDescent="0.3">
      <c r="A66" s="97" t="s">
        <v>69</v>
      </c>
      <c r="B66" s="109"/>
      <c r="C66" s="109"/>
      <c r="D66" s="109"/>
      <c r="E66" s="109"/>
      <c r="F66" s="109"/>
      <c r="G66" s="109"/>
      <c r="H66" s="109"/>
      <c r="I66" s="109"/>
      <c r="J66" s="109"/>
    </row>
    <row r="67" spans="1:52" x14ac:dyDescent="0.3">
      <c r="A67" s="100"/>
      <c r="B67" s="101"/>
      <c r="C67" s="101"/>
      <c r="D67" s="101"/>
      <c r="E67" s="101"/>
      <c r="F67" s="101"/>
      <c r="G67" s="101"/>
      <c r="H67" s="101"/>
      <c r="I67" s="101"/>
      <c r="J67" s="101"/>
    </row>
    <row r="68" spans="1:52" ht="30.75" customHeight="1" x14ac:dyDescent="0.3">
      <c r="A68" s="105" t="s">
        <v>74</v>
      </c>
      <c r="B68" s="105"/>
      <c r="C68" s="105"/>
      <c r="D68" s="105"/>
      <c r="E68" s="105"/>
      <c r="F68" s="105"/>
      <c r="G68" s="105"/>
      <c r="H68" s="105"/>
      <c r="I68" s="105"/>
      <c r="J68" s="105"/>
    </row>
    <row r="69" spans="1:52" ht="19.5" customHeight="1" x14ac:dyDescent="0.3">
      <c r="A69" s="102" t="s">
        <v>77</v>
      </c>
      <c r="B69" s="103"/>
      <c r="C69" s="103"/>
      <c r="D69" s="103"/>
      <c r="E69" s="103"/>
      <c r="F69" s="103"/>
      <c r="G69" s="103"/>
      <c r="H69" s="103"/>
      <c r="I69" s="103"/>
      <c r="J69" s="103"/>
    </row>
    <row r="70" spans="1:52" x14ac:dyDescent="0.3">
      <c r="A70" s="100"/>
      <c r="B70" s="101"/>
      <c r="C70" s="101"/>
      <c r="D70" s="101"/>
      <c r="E70" s="101"/>
      <c r="F70" s="101"/>
      <c r="G70" s="101"/>
      <c r="H70" s="101"/>
      <c r="I70" s="101"/>
      <c r="J70" s="101"/>
    </row>
    <row r="71" spans="1:52" ht="89.25" customHeight="1" x14ac:dyDescent="0.3">
      <c r="A71" s="24" t="s">
        <v>0</v>
      </c>
      <c r="B71" s="22" t="s">
        <v>2</v>
      </c>
      <c r="C71" s="23"/>
      <c r="D71" s="24" t="str">
        <f>"Employee standard Contribution on salary at "&amp;TEXT(SAUL_Care_Ee_conts,"0%")&amp;" (corresponds to column A of the PensionSMART Ts &amp; Cs)"</f>
        <v>Employee standard Contribution on salary at 6% (corresponds to column A of the PensionSMART Ts &amp; Cs)</v>
      </c>
      <c r="E71" s="24" t="s">
        <v>3</v>
      </c>
      <c r="F71" s="25" t="s">
        <v>38</v>
      </c>
      <c r="G71" s="25" t="s">
        <v>5</v>
      </c>
      <c r="H71" s="24" t="str">
        <f>"Employer's standard contribution at "&amp;TEXT(SAUL_Care_Er_conts,"0%")&amp;" would be (corresponds to column B of the PensionSMART Ts &amp; Cs)"</f>
        <v>Employer's standard contribution at 21% would be (corresponds to column B of the PensionSMART Ts &amp; Cs)</v>
      </c>
      <c r="I71" s="24" t="s">
        <v>39</v>
      </c>
      <c r="J71" s="24" t="s">
        <v>1</v>
      </c>
    </row>
    <row r="72" spans="1:52" x14ac:dyDescent="0.3">
      <c r="A72" s="34">
        <v>52</v>
      </c>
      <c r="B72" s="35">
        <v>78501</v>
      </c>
      <c r="C72" s="9"/>
      <c r="D72" s="15">
        <f t="shared" ref="D72:D103" si="14">ROUND(PensionableSalary*SAUL_Care_Ee_conts,2)</f>
        <v>4710.0600000000004</v>
      </c>
      <c r="E72" s="15">
        <f t="shared" ref="E72:E103" si="15">ROUND(+PensionableSalary-Ee_StandardConts,2)</f>
        <v>73790.94</v>
      </c>
      <c r="F72" s="16">
        <f t="shared" ref="F72:F103" si="16">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3858.22</v>
      </c>
      <c r="G72" s="16">
        <f t="shared" ref="G72:G103" si="17">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3764.02</v>
      </c>
      <c r="H72" s="15">
        <f t="shared" ref="H72:H103" si="18">ROUND(PensionableSalary*SAUL_Care_Er_conts,2)</f>
        <v>16485.21</v>
      </c>
      <c r="I72" s="15">
        <f t="shared" ref="I72:I103" si="19">ROUND(Ee_StandardConts+Er_StandardCont,0)</f>
        <v>21195</v>
      </c>
      <c r="J72" s="15">
        <f t="shared" ref="J72:J103" si="20">ROUND(+Ee_NICs_nonPenSMART-Ee_NICs_PenSmart,2)</f>
        <v>94.2</v>
      </c>
      <c r="L72" s="43"/>
      <c r="M72" s="44"/>
      <c r="AX72" s="6"/>
      <c r="AY72" s="3"/>
      <c r="AZ72" s="7"/>
    </row>
    <row r="73" spans="1:52" x14ac:dyDescent="0.3">
      <c r="A73" s="36">
        <v>51</v>
      </c>
      <c r="B73" s="37">
        <v>76237</v>
      </c>
      <c r="C73" s="13"/>
      <c r="D73" s="15">
        <f t="shared" si="14"/>
        <v>4574.22</v>
      </c>
      <c r="E73" s="15">
        <f t="shared" si="15"/>
        <v>71662.78</v>
      </c>
      <c r="F73" s="16">
        <f t="shared" si="16"/>
        <v>3812.94</v>
      </c>
      <c r="G73" s="16">
        <f t="shared" si="17"/>
        <v>3721.46</v>
      </c>
      <c r="H73" s="15">
        <f t="shared" si="18"/>
        <v>16009.77</v>
      </c>
      <c r="I73" s="15">
        <f t="shared" si="19"/>
        <v>20584</v>
      </c>
      <c r="J73" s="15">
        <f t="shared" si="20"/>
        <v>91.48</v>
      </c>
      <c r="L73" s="43"/>
      <c r="M73" s="44"/>
      <c r="AX73" s="6"/>
      <c r="AY73" s="3"/>
    </row>
    <row r="74" spans="1:52" x14ac:dyDescent="0.3">
      <c r="A74" s="36">
        <v>50</v>
      </c>
      <c r="B74" s="37">
        <v>74123</v>
      </c>
      <c r="C74" s="13"/>
      <c r="D74" s="15">
        <f t="shared" si="14"/>
        <v>4447.38</v>
      </c>
      <c r="E74" s="15">
        <f t="shared" si="15"/>
        <v>69675.62</v>
      </c>
      <c r="F74" s="16">
        <f t="shared" si="16"/>
        <v>3770.66</v>
      </c>
      <c r="G74" s="16">
        <f t="shared" si="17"/>
        <v>3681.71</v>
      </c>
      <c r="H74" s="15">
        <f t="shared" si="18"/>
        <v>15565.83</v>
      </c>
      <c r="I74" s="15">
        <f t="shared" si="19"/>
        <v>20013</v>
      </c>
      <c r="J74" s="15">
        <f t="shared" si="20"/>
        <v>88.95</v>
      </c>
      <c r="L74" s="43"/>
      <c r="M74" s="44"/>
      <c r="AX74" s="6"/>
      <c r="AY74" s="3"/>
    </row>
    <row r="75" spans="1:52" x14ac:dyDescent="0.3">
      <c r="A75" s="36">
        <v>49</v>
      </c>
      <c r="B75" s="37">
        <v>72137</v>
      </c>
      <c r="C75" s="13"/>
      <c r="D75" s="15">
        <f t="shared" si="14"/>
        <v>4328.22</v>
      </c>
      <c r="E75" s="15">
        <f t="shared" si="15"/>
        <v>67808.78</v>
      </c>
      <c r="F75" s="16">
        <f t="shared" si="16"/>
        <v>3730.94</v>
      </c>
      <c r="G75" s="16">
        <f t="shared" si="17"/>
        <v>3644.38</v>
      </c>
      <c r="H75" s="15">
        <f t="shared" si="18"/>
        <v>15148.77</v>
      </c>
      <c r="I75" s="15">
        <f t="shared" si="19"/>
        <v>19477</v>
      </c>
      <c r="J75" s="15">
        <f t="shared" si="20"/>
        <v>86.56</v>
      </c>
      <c r="L75" s="43"/>
      <c r="M75" s="44"/>
      <c r="AX75" s="6"/>
      <c r="AY75" s="3"/>
    </row>
    <row r="76" spans="1:52" x14ac:dyDescent="0.3">
      <c r="A76" s="36">
        <v>48</v>
      </c>
      <c r="B76" s="37">
        <v>70131</v>
      </c>
      <c r="C76" s="13"/>
      <c r="D76" s="15">
        <f t="shared" si="14"/>
        <v>4207.8599999999997</v>
      </c>
      <c r="E76" s="15">
        <f t="shared" si="15"/>
        <v>65923.14</v>
      </c>
      <c r="F76" s="16">
        <f t="shared" si="16"/>
        <v>3690.82</v>
      </c>
      <c r="G76" s="16">
        <f t="shared" si="17"/>
        <v>3606.66</v>
      </c>
      <c r="H76" s="15">
        <f t="shared" si="18"/>
        <v>14727.51</v>
      </c>
      <c r="I76" s="15">
        <f t="shared" si="19"/>
        <v>18935</v>
      </c>
      <c r="J76" s="15">
        <f t="shared" si="20"/>
        <v>84.16</v>
      </c>
      <c r="L76" s="43"/>
      <c r="M76" s="44"/>
      <c r="AX76" s="6"/>
      <c r="AY76" s="3"/>
    </row>
    <row r="77" spans="1:52" x14ac:dyDescent="0.3">
      <c r="A77" s="36">
        <v>47</v>
      </c>
      <c r="B77" s="37">
        <v>68202</v>
      </c>
      <c r="C77" s="13"/>
      <c r="D77" s="15">
        <f t="shared" si="14"/>
        <v>4092.12</v>
      </c>
      <c r="E77" s="15">
        <f t="shared" si="15"/>
        <v>64109.88</v>
      </c>
      <c r="F77" s="16">
        <f t="shared" si="16"/>
        <v>3652.24</v>
      </c>
      <c r="G77" s="16">
        <f t="shared" si="17"/>
        <v>3570.4</v>
      </c>
      <c r="H77" s="15">
        <f t="shared" si="18"/>
        <v>14322.42</v>
      </c>
      <c r="I77" s="15">
        <f t="shared" si="19"/>
        <v>18415</v>
      </c>
      <c r="J77" s="15">
        <f t="shared" si="20"/>
        <v>81.84</v>
      </c>
      <c r="L77" s="43"/>
      <c r="M77" s="44"/>
      <c r="AX77" s="6"/>
      <c r="AY77" s="3"/>
    </row>
    <row r="78" spans="1:52" x14ac:dyDescent="0.3">
      <c r="A78" s="36">
        <v>46</v>
      </c>
      <c r="B78" s="37">
        <v>66310</v>
      </c>
      <c r="C78" s="13"/>
      <c r="D78" s="15">
        <f t="shared" si="14"/>
        <v>3978.6</v>
      </c>
      <c r="E78" s="15">
        <f t="shared" si="15"/>
        <v>62331.4</v>
      </c>
      <c r="F78" s="16">
        <f t="shared" si="16"/>
        <v>3614.4</v>
      </c>
      <c r="G78" s="16">
        <f t="shared" si="17"/>
        <v>3534.83</v>
      </c>
      <c r="H78" s="15">
        <f t="shared" si="18"/>
        <v>13925.1</v>
      </c>
      <c r="I78" s="15">
        <f t="shared" si="19"/>
        <v>17904</v>
      </c>
      <c r="J78" s="15">
        <f t="shared" si="20"/>
        <v>79.569999999999993</v>
      </c>
      <c r="L78" s="43"/>
      <c r="M78" s="44"/>
      <c r="AX78" s="6"/>
      <c r="AY78" s="3"/>
    </row>
    <row r="79" spans="1:52" x14ac:dyDescent="0.3">
      <c r="A79" s="36">
        <v>45</v>
      </c>
      <c r="B79" s="37">
        <v>64474</v>
      </c>
      <c r="C79" s="13"/>
      <c r="D79" s="15">
        <f t="shared" si="14"/>
        <v>3868.44</v>
      </c>
      <c r="E79" s="15">
        <f t="shared" si="15"/>
        <v>60605.56</v>
      </c>
      <c r="F79" s="16">
        <f t="shared" si="16"/>
        <v>3577.68</v>
      </c>
      <c r="G79" s="16">
        <f t="shared" si="17"/>
        <v>3500.31</v>
      </c>
      <c r="H79" s="15">
        <f t="shared" si="18"/>
        <v>13539.54</v>
      </c>
      <c r="I79" s="15">
        <f t="shared" si="19"/>
        <v>17408</v>
      </c>
      <c r="J79" s="15">
        <f t="shared" si="20"/>
        <v>77.37</v>
      </c>
      <c r="L79" s="43"/>
      <c r="M79" s="44"/>
      <c r="AX79" s="6"/>
      <c r="AY79" s="3"/>
    </row>
    <row r="80" spans="1:52" x14ac:dyDescent="0.3">
      <c r="A80" s="36">
        <v>44</v>
      </c>
      <c r="B80" s="37">
        <v>62735</v>
      </c>
      <c r="C80" s="13"/>
      <c r="D80" s="15">
        <f t="shared" si="14"/>
        <v>3764.1</v>
      </c>
      <c r="E80" s="15">
        <f t="shared" si="15"/>
        <v>58970.9</v>
      </c>
      <c r="F80" s="16">
        <f t="shared" si="16"/>
        <v>3542.9</v>
      </c>
      <c r="G80" s="16">
        <f t="shared" si="17"/>
        <v>3467.62</v>
      </c>
      <c r="H80" s="15">
        <f t="shared" si="18"/>
        <v>13174.35</v>
      </c>
      <c r="I80" s="15">
        <f t="shared" si="19"/>
        <v>16938</v>
      </c>
      <c r="J80" s="15">
        <f t="shared" si="20"/>
        <v>75.28</v>
      </c>
      <c r="L80" s="43"/>
      <c r="M80" s="44"/>
      <c r="AX80" s="6"/>
      <c r="AY80" s="3"/>
    </row>
    <row r="81" spans="1:51" x14ac:dyDescent="0.3">
      <c r="A81" s="36">
        <v>43</v>
      </c>
      <c r="B81" s="37">
        <v>61016</v>
      </c>
      <c r="C81" s="13"/>
      <c r="D81" s="15">
        <f t="shared" si="14"/>
        <v>3660.96</v>
      </c>
      <c r="E81" s="15">
        <f t="shared" si="15"/>
        <v>57355.040000000001</v>
      </c>
      <c r="F81" s="16">
        <f t="shared" si="16"/>
        <v>3508.52</v>
      </c>
      <c r="G81" s="16">
        <f t="shared" si="17"/>
        <v>3435.3</v>
      </c>
      <c r="H81" s="15">
        <f t="shared" si="18"/>
        <v>12813.36</v>
      </c>
      <c r="I81" s="15">
        <f t="shared" si="19"/>
        <v>16474</v>
      </c>
      <c r="J81" s="15">
        <f t="shared" si="20"/>
        <v>73.22</v>
      </c>
      <c r="L81" s="43"/>
      <c r="M81" s="44"/>
      <c r="AX81" s="6"/>
      <c r="AY81" s="3"/>
    </row>
    <row r="82" spans="1:51" x14ac:dyDescent="0.3">
      <c r="A82" s="36">
        <v>42</v>
      </c>
      <c r="B82" s="37">
        <v>59320</v>
      </c>
      <c r="C82" s="13"/>
      <c r="D82" s="15">
        <f t="shared" si="14"/>
        <v>3559.2</v>
      </c>
      <c r="E82" s="15">
        <f t="shared" si="15"/>
        <v>55760.800000000003</v>
      </c>
      <c r="F82" s="16">
        <f t="shared" si="16"/>
        <v>3474.6</v>
      </c>
      <c r="G82" s="16">
        <f t="shared" si="17"/>
        <v>3403.42</v>
      </c>
      <c r="H82" s="15">
        <f t="shared" si="18"/>
        <v>12457.2</v>
      </c>
      <c r="I82" s="15">
        <f t="shared" si="19"/>
        <v>16016</v>
      </c>
      <c r="J82" s="15">
        <f t="shared" si="20"/>
        <v>71.180000000000007</v>
      </c>
      <c r="L82" s="43"/>
      <c r="M82" s="44"/>
      <c r="AX82" s="6"/>
      <c r="AY82" s="3"/>
    </row>
    <row r="83" spans="1:51" x14ac:dyDescent="0.3">
      <c r="A83" s="36">
        <v>41</v>
      </c>
      <c r="B83" s="37">
        <v>57742</v>
      </c>
      <c r="C83" s="13"/>
      <c r="D83" s="15">
        <f t="shared" si="14"/>
        <v>3464.52</v>
      </c>
      <c r="E83" s="15">
        <f t="shared" si="15"/>
        <v>54277.48</v>
      </c>
      <c r="F83" s="16">
        <f t="shared" si="16"/>
        <v>3443.04</v>
      </c>
      <c r="G83" s="16">
        <f t="shared" si="17"/>
        <v>3373.75</v>
      </c>
      <c r="H83" s="15">
        <f t="shared" si="18"/>
        <v>12125.82</v>
      </c>
      <c r="I83" s="15">
        <f t="shared" si="19"/>
        <v>15590</v>
      </c>
      <c r="J83" s="15">
        <f t="shared" si="20"/>
        <v>69.290000000000006</v>
      </c>
      <c r="L83" s="43"/>
      <c r="M83" s="44"/>
      <c r="AX83" s="6"/>
      <c r="AY83" s="3"/>
    </row>
    <row r="84" spans="1:51" x14ac:dyDescent="0.3">
      <c r="A84" s="36">
        <v>40</v>
      </c>
      <c r="B84" s="37">
        <v>56163</v>
      </c>
      <c r="C84" s="13"/>
      <c r="D84" s="15">
        <f t="shared" si="14"/>
        <v>3369.78</v>
      </c>
      <c r="E84" s="15">
        <f t="shared" si="15"/>
        <v>52793.22</v>
      </c>
      <c r="F84" s="16">
        <f t="shared" si="16"/>
        <v>3411.46</v>
      </c>
      <c r="G84" s="16">
        <f t="shared" si="17"/>
        <v>3344.06</v>
      </c>
      <c r="H84" s="15">
        <f t="shared" si="18"/>
        <v>11794.23</v>
      </c>
      <c r="I84" s="15">
        <f t="shared" si="19"/>
        <v>15164</v>
      </c>
      <c r="J84" s="15">
        <f t="shared" si="20"/>
        <v>67.400000000000006</v>
      </c>
      <c r="L84" s="43"/>
      <c r="M84" s="44"/>
      <c r="AX84" s="6"/>
      <c r="AY84" s="3"/>
    </row>
    <row r="85" spans="1:51" x14ac:dyDescent="0.3">
      <c r="A85" s="36">
        <v>39</v>
      </c>
      <c r="B85" s="37">
        <v>54642</v>
      </c>
      <c r="C85" s="13"/>
      <c r="D85" s="15">
        <f t="shared" si="14"/>
        <v>3278.52</v>
      </c>
      <c r="E85" s="15">
        <f t="shared" si="15"/>
        <v>51363.48</v>
      </c>
      <c r="F85" s="16">
        <f t="shared" si="16"/>
        <v>3381.04</v>
      </c>
      <c r="G85" s="16">
        <f t="shared" si="17"/>
        <v>3315.47</v>
      </c>
      <c r="H85" s="15">
        <f t="shared" si="18"/>
        <v>11474.82</v>
      </c>
      <c r="I85" s="15">
        <f t="shared" si="19"/>
        <v>14753</v>
      </c>
      <c r="J85" s="15">
        <f t="shared" si="20"/>
        <v>65.569999999999993</v>
      </c>
      <c r="L85" s="43"/>
      <c r="M85" s="44"/>
      <c r="AX85" s="6"/>
      <c r="AY85" s="3"/>
    </row>
    <row r="86" spans="1:51" x14ac:dyDescent="0.3">
      <c r="A86" s="36">
        <v>38</v>
      </c>
      <c r="B86" s="37">
        <v>53145</v>
      </c>
      <c r="C86" s="13"/>
      <c r="D86" s="15">
        <f t="shared" si="14"/>
        <v>3188.7</v>
      </c>
      <c r="E86" s="15">
        <f t="shared" si="15"/>
        <v>49956.3</v>
      </c>
      <c r="F86" s="16">
        <f t="shared" si="16"/>
        <v>3351.1</v>
      </c>
      <c r="G86" s="16">
        <f t="shared" si="17"/>
        <v>3268.5</v>
      </c>
      <c r="H86" s="15">
        <f t="shared" si="18"/>
        <v>11160.45</v>
      </c>
      <c r="I86" s="15">
        <f t="shared" si="19"/>
        <v>14349</v>
      </c>
      <c r="J86" s="15">
        <f t="shared" si="20"/>
        <v>82.6</v>
      </c>
      <c r="L86" s="43"/>
      <c r="M86" s="44"/>
      <c r="AX86" s="6"/>
      <c r="AY86" s="3"/>
    </row>
    <row r="87" spans="1:51" x14ac:dyDescent="0.3">
      <c r="A87" s="36">
        <v>37</v>
      </c>
      <c r="B87" s="37">
        <v>51727</v>
      </c>
      <c r="C87" s="13"/>
      <c r="D87" s="15">
        <f t="shared" si="14"/>
        <v>3103.62</v>
      </c>
      <c r="E87" s="15">
        <f t="shared" si="15"/>
        <v>48623.38</v>
      </c>
      <c r="F87" s="16">
        <f t="shared" si="16"/>
        <v>3322.74</v>
      </c>
      <c r="G87" s="16">
        <f t="shared" si="17"/>
        <v>3161.87</v>
      </c>
      <c r="H87" s="15">
        <f t="shared" si="18"/>
        <v>10862.67</v>
      </c>
      <c r="I87" s="15">
        <f t="shared" si="19"/>
        <v>13966</v>
      </c>
      <c r="J87" s="15">
        <f t="shared" si="20"/>
        <v>160.87</v>
      </c>
      <c r="L87" s="43"/>
      <c r="M87" s="44"/>
      <c r="AX87" s="6"/>
      <c r="AY87" s="3"/>
    </row>
    <row r="88" spans="1:51" x14ac:dyDescent="0.3">
      <c r="A88" s="36">
        <v>36</v>
      </c>
      <c r="B88" s="37">
        <v>50358</v>
      </c>
      <c r="C88" s="13"/>
      <c r="D88" s="15">
        <f t="shared" si="14"/>
        <v>3021.48</v>
      </c>
      <c r="E88" s="15">
        <f t="shared" si="15"/>
        <v>47336.52</v>
      </c>
      <c r="F88" s="16">
        <f t="shared" si="16"/>
        <v>3295.36</v>
      </c>
      <c r="G88" s="16">
        <f t="shared" si="17"/>
        <v>3058.92</v>
      </c>
      <c r="H88" s="15">
        <f t="shared" si="18"/>
        <v>10575.18</v>
      </c>
      <c r="I88" s="15">
        <f t="shared" si="19"/>
        <v>13597</v>
      </c>
      <c r="J88" s="15">
        <f t="shared" si="20"/>
        <v>236.44</v>
      </c>
      <c r="L88" s="43"/>
      <c r="M88" s="44"/>
      <c r="AX88" s="6"/>
      <c r="AY88" s="3"/>
    </row>
    <row r="89" spans="1:51" x14ac:dyDescent="0.3">
      <c r="A89" s="36">
        <v>35</v>
      </c>
      <c r="B89" s="37">
        <v>49001</v>
      </c>
      <c r="C89" s="13"/>
      <c r="D89" s="15">
        <f t="shared" si="14"/>
        <v>2940.06</v>
      </c>
      <c r="E89" s="15">
        <f t="shared" si="15"/>
        <v>46060.94</v>
      </c>
      <c r="F89" s="16">
        <f t="shared" si="16"/>
        <v>3192.08</v>
      </c>
      <c r="G89" s="16">
        <f t="shared" si="17"/>
        <v>2956.88</v>
      </c>
      <c r="H89" s="15">
        <f t="shared" si="18"/>
        <v>10290.209999999999</v>
      </c>
      <c r="I89" s="15">
        <f t="shared" si="19"/>
        <v>13230</v>
      </c>
      <c r="J89" s="15">
        <f t="shared" si="20"/>
        <v>235.2</v>
      </c>
      <c r="L89" s="43"/>
      <c r="M89" s="44"/>
      <c r="AX89" s="6"/>
      <c r="AY89" s="3"/>
    </row>
    <row r="90" spans="1:51" x14ac:dyDescent="0.3">
      <c r="A90" s="36">
        <v>34</v>
      </c>
      <c r="B90" s="37">
        <v>47710</v>
      </c>
      <c r="C90" s="13"/>
      <c r="D90" s="15">
        <f t="shared" si="14"/>
        <v>2862.6</v>
      </c>
      <c r="E90" s="15">
        <f t="shared" si="15"/>
        <v>44847.4</v>
      </c>
      <c r="F90" s="16">
        <f t="shared" si="16"/>
        <v>3088.8</v>
      </c>
      <c r="G90" s="16">
        <f t="shared" si="17"/>
        <v>2859.79</v>
      </c>
      <c r="H90" s="15">
        <f t="shared" si="18"/>
        <v>10019.1</v>
      </c>
      <c r="I90" s="15">
        <f t="shared" si="19"/>
        <v>12882</v>
      </c>
      <c r="J90" s="15">
        <f t="shared" si="20"/>
        <v>229.01</v>
      </c>
      <c r="L90" s="43"/>
      <c r="M90" s="44"/>
      <c r="AX90" s="6"/>
      <c r="AY90" s="3"/>
    </row>
    <row r="91" spans="1:51" x14ac:dyDescent="0.3">
      <c r="A91" s="36">
        <v>33</v>
      </c>
      <c r="B91" s="37">
        <v>46461</v>
      </c>
      <c r="C91" s="13"/>
      <c r="D91" s="15">
        <f t="shared" si="14"/>
        <v>2787.66</v>
      </c>
      <c r="E91" s="15">
        <f t="shared" si="15"/>
        <v>43673.34</v>
      </c>
      <c r="F91" s="16">
        <f t="shared" si="16"/>
        <v>2988.88</v>
      </c>
      <c r="G91" s="16">
        <f t="shared" si="17"/>
        <v>2765.87</v>
      </c>
      <c r="H91" s="15">
        <f t="shared" si="18"/>
        <v>9756.81</v>
      </c>
      <c r="I91" s="15">
        <f t="shared" si="19"/>
        <v>12544</v>
      </c>
      <c r="J91" s="15">
        <f t="shared" si="20"/>
        <v>223.01</v>
      </c>
      <c r="L91" s="43"/>
      <c r="M91" s="44"/>
      <c r="AX91" s="6"/>
      <c r="AY91" s="3"/>
    </row>
    <row r="92" spans="1:51" x14ac:dyDescent="0.3">
      <c r="A92" s="36">
        <v>32</v>
      </c>
      <c r="B92" s="37">
        <v>45316</v>
      </c>
      <c r="C92" s="13"/>
      <c r="D92" s="15">
        <f t="shared" si="14"/>
        <v>2718.96</v>
      </c>
      <c r="E92" s="15">
        <f t="shared" si="15"/>
        <v>42597.04</v>
      </c>
      <c r="F92" s="16">
        <f t="shared" si="16"/>
        <v>2897.28</v>
      </c>
      <c r="G92" s="16">
        <f t="shared" si="17"/>
        <v>2679.76</v>
      </c>
      <c r="H92" s="15">
        <f t="shared" si="18"/>
        <v>9516.36</v>
      </c>
      <c r="I92" s="15">
        <f t="shared" si="19"/>
        <v>12235</v>
      </c>
      <c r="J92" s="15">
        <f t="shared" si="20"/>
        <v>217.52</v>
      </c>
      <c r="L92" s="43"/>
      <c r="M92" s="44"/>
      <c r="AX92" s="6"/>
      <c r="AY92" s="3"/>
    </row>
    <row r="93" spans="1:51" x14ac:dyDescent="0.3">
      <c r="A93" s="36">
        <v>31</v>
      </c>
      <c r="B93" s="37">
        <v>44177</v>
      </c>
      <c r="C93" s="13"/>
      <c r="D93" s="15">
        <f t="shared" si="14"/>
        <v>2650.62</v>
      </c>
      <c r="E93" s="15">
        <f t="shared" si="15"/>
        <v>41526.379999999997</v>
      </c>
      <c r="F93" s="16">
        <f t="shared" si="16"/>
        <v>2806.16</v>
      </c>
      <c r="G93" s="16">
        <f t="shared" si="17"/>
        <v>2594.11</v>
      </c>
      <c r="H93" s="15">
        <f t="shared" si="18"/>
        <v>9277.17</v>
      </c>
      <c r="I93" s="15">
        <f t="shared" si="19"/>
        <v>11928</v>
      </c>
      <c r="J93" s="15">
        <f t="shared" si="20"/>
        <v>212.05</v>
      </c>
      <c r="L93" s="43"/>
      <c r="M93" s="44"/>
      <c r="AX93" s="6"/>
      <c r="AY93" s="3"/>
    </row>
    <row r="94" spans="1:51" x14ac:dyDescent="0.3">
      <c r="A94" s="36">
        <v>30</v>
      </c>
      <c r="B94" s="37">
        <v>43144</v>
      </c>
      <c r="C94" s="13"/>
      <c r="D94" s="15">
        <f t="shared" si="14"/>
        <v>2588.64</v>
      </c>
      <c r="E94" s="15">
        <f t="shared" si="15"/>
        <v>40555.360000000001</v>
      </c>
      <c r="F94" s="16">
        <f t="shared" si="16"/>
        <v>2723.52</v>
      </c>
      <c r="G94" s="16">
        <f t="shared" si="17"/>
        <v>2516.4299999999998</v>
      </c>
      <c r="H94" s="15">
        <f t="shared" si="18"/>
        <v>9060.24</v>
      </c>
      <c r="I94" s="15">
        <f t="shared" si="19"/>
        <v>11649</v>
      </c>
      <c r="J94" s="15">
        <f t="shared" si="20"/>
        <v>207.09</v>
      </c>
      <c r="L94" s="43"/>
      <c r="M94" s="44"/>
      <c r="AX94" s="6"/>
      <c r="AY94" s="3"/>
    </row>
    <row r="95" spans="1:51" x14ac:dyDescent="0.3">
      <c r="A95" s="36">
        <v>29</v>
      </c>
      <c r="B95" s="37">
        <v>42121</v>
      </c>
      <c r="C95" s="13"/>
      <c r="D95" s="15">
        <f t="shared" si="14"/>
        <v>2527.2600000000002</v>
      </c>
      <c r="E95" s="15">
        <f t="shared" si="15"/>
        <v>39593.74</v>
      </c>
      <c r="F95" s="16">
        <f t="shared" si="16"/>
        <v>2641.68</v>
      </c>
      <c r="G95" s="16">
        <f t="shared" si="17"/>
        <v>2439.5</v>
      </c>
      <c r="H95" s="15">
        <f t="shared" si="18"/>
        <v>8845.41</v>
      </c>
      <c r="I95" s="15">
        <f t="shared" si="19"/>
        <v>11373</v>
      </c>
      <c r="J95" s="15">
        <f t="shared" si="20"/>
        <v>202.18</v>
      </c>
      <c r="L95" s="43"/>
      <c r="M95" s="44"/>
      <c r="AX95" s="6"/>
      <c r="AY95" s="3"/>
    </row>
    <row r="96" spans="1:51" x14ac:dyDescent="0.3">
      <c r="A96" s="36">
        <v>28</v>
      </c>
      <c r="B96" s="37">
        <v>41109</v>
      </c>
      <c r="C96" s="13"/>
      <c r="D96" s="15">
        <f t="shared" si="14"/>
        <v>2466.54</v>
      </c>
      <c r="E96" s="15">
        <f t="shared" si="15"/>
        <v>38642.46</v>
      </c>
      <c r="F96" s="16">
        <f t="shared" si="16"/>
        <v>2560.7199999999998</v>
      </c>
      <c r="G96" s="16">
        <f t="shared" si="17"/>
        <v>2363.4</v>
      </c>
      <c r="H96" s="15">
        <f t="shared" si="18"/>
        <v>8632.89</v>
      </c>
      <c r="I96" s="15">
        <f t="shared" si="19"/>
        <v>11099</v>
      </c>
      <c r="J96" s="15">
        <f t="shared" si="20"/>
        <v>197.32</v>
      </c>
      <c r="L96" s="43"/>
      <c r="M96" s="44"/>
      <c r="AX96" s="6"/>
      <c r="AY96" s="3"/>
    </row>
    <row r="97" spans="1:51" x14ac:dyDescent="0.3">
      <c r="A97" s="36">
        <v>27</v>
      </c>
      <c r="B97" s="37">
        <v>40160</v>
      </c>
      <c r="C97" s="13"/>
      <c r="D97" s="15">
        <f t="shared" si="14"/>
        <v>2409.6</v>
      </c>
      <c r="E97" s="15">
        <f t="shared" si="15"/>
        <v>37750.400000000001</v>
      </c>
      <c r="F97" s="16">
        <f t="shared" si="16"/>
        <v>2484.8000000000002</v>
      </c>
      <c r="G97" s="16">
        <f t="shared" si="17"/>
        <v>2292.0300000000002</v>
      </c>
      <c r="H97" s="15">
        <f t="shared" si="18"/>
        <v>8433.6</v>
      </c>
      <c r="I97" s="15">
        <f t="shared" si="19"/>
        <v>10843</v>
      </c>
      <c r="J97" s="15">
        <f t="shared" si="20"/>
        <v>192.77</v>
      </c>
      <c r="L97" s="43"/>
      <c r="M97" s="44"/>
      <c r="AX97" s="6"/>
      <c r="AY97" s="3"/>
    </row>
    <row r="98" spans="1:51" x14ac:dyDescent="0.3">
      <c r="A98" s="36">
        <v>26</v>
      </c>
      <c r="B98" s="37">
        <v>39180</v>
      </c>
      <c r="C98" s="13"/>
      <c r="D98" s="15">
        <f t="shared" si="14"/>
        <v>2350.8000000000002</v>
      </c>
      <c r="E98" s="15">
        <f t="shared" si="15"/>
        <v>36829.199999999997</v>
      </c>
      <c r="F98" s="16">
        <f t="shared" si="16"/>
        <v>2406.4</v>
      </c>
      <c r="G98" s="16">
        <f t="shared" si="17"/>
        <v>2218.34</v>
      </c>
      <c r="H98" s="15">
        <f t="shared" si="18"/>
        <v>8227.7999999999993</v>
      </c>
      <c r="I98" s="15">
        <f t="shared" si="19"/>
        <v>10579</v>
      </c>
      <c r="J98" s="15">
        <f t="shared" si="20"/>
        <v>188.06</v>
      </c>
      <c r="L98" s="43"/>
      <c r="M98" s="44"/>
      <c r="AX98" s="6"/>
      <c r="AY98" s="3"/>
    </row>
    <row r="99" spans="1:51" x14ac:dyDescent="0.3">
      <c r="A99" s="36">
        <v>25</v>
      </c>
      <c r="B99" s="37">
        <v>38289</v>
      </c>
      <c r="C99" s="13"/>
      <c r="D99" s="15">
        <f t="shared" si="14"/>
        <v>2297.34</v>
      </c>
      <c r="E99" s="15">
        <f t="shared" si="15"/>
        <v>35991.660000000003</v>
      </c>
      <c r="F99" s="16">
        <f t="shared" si="16"/>
        <v>2335.12</v>
      </c>
      <c r="G99" s="16">
        <f t="shared" si="17"/>
        <v>2151.33</v>
      </c>
      <c r="H99" s="15">
        <f t="shared" si="18"/>
        <v>8040.69</v>
      </c>
      <c r="I99" s="15">
        <f t="shared" si="19"/>
        <v>10338</v>
      </c>
      <c r="J99" s="15">
        <f t="shared" si="20"/>
        <v>183.79</v>
      </c>
      <c r="L99" s="43"/>
      <c r="M99" s="44"/>
      <c r="AX99" s="6"/>
      <c r="AY99" s="3"/>
    </row>
    <row r="100" spans="1:51" x14ac:dyDescent="0.3">
      <c r="A100" s="36">
        <v>24</v>
      </c>
      <c r="B100" s="37">
        <v>37441</v>
      </c>
      <c r="C100" s="13"/>
      <c r="D100" s="15">
        <f t="shared" si="14"/>
        <v>2246.46</v>
      </c>
      <c r="E100" s="15">
        <f t="shared" si="15"/>
        <v>35194.54</v>
      </c>
      <c r="F100" s="16">
        <f t="shared" si="16"/>
        <v>2267.2800000000002</v>
      </c>
      <c r="G100" s="16">
        <f t="shared" si="17"/>
        <v>2087.56</v>
      </c>
      <c r="H100" s="15">
        <f t="shared" si="18"/>
        <v>7862.61</v>
      </c>
      <c r="I100" s="15">
        <f t="shared" si="19"/>
        <v>10109</v>
      </c>
      <c r="J100" s="15">
        <f t="shared" si="20"/>
        <v>179.72</v>
      </c>
      <c r="L100" s="43"/>
      <c r="M100" s="44"/>
      <c r="AX100" s="6"/>
      <c r="AY100" s="3"/>
    </row>
    <row r="101" spans="1:51" x14ac:dyDescent="0.3">
      <c r="A101" s="36">
        <v>23</v>
      </c>
      <c r="B101" s="37">
        <v>36583</v>
      </c>
      <c r="C101" s="13"/>
      <c r="D101" s="15">
        <f t="shared" si="14"/>
        <v>2194.98</v>
      </c>
      <c r="E101" s="15">
        <f t="shared" si="15"/>
        <v>34388.019999999997</v>
      </c>
      <c r="F101" s="16">
        <f t="shared" si="16"/>
        <v>2198.64</v>
      </c>
      <c r="G101" s="16">
        <f t="shared" si="17"/>
        <v>2023.04</v>
      </c>
      <c r="H101" s="15">
        <f t="shared" si="18"/>
        <v>7682.43</v>
      </c>
      <c r="I101" s="15">
        <f t="shared" si="19"/>
        <v>9877</v>
      </c>
      <c r="J101" s="15">
        <f t="shared" si="20"/>
        <v>175.6</v>
      </c>
      <c r="L101" s="43"/>
      <c r="M101" s="44"/>
      <c r="AX101" s="6"/>
      <c r="AY101" s="3"/>
    </row>
    <row r="102" spans="1:51" x14ac:dyDescent="0.3">
      <c r="A102" s="36">
        <v>22</v>
      </c>
      <c r="B102" s="37">
        <v>35777</v>
      </c>
      <c r="C102" s="13"/>
      <c r="D102" s="15">
        <f t="shared" si="14"/>
        <v>2146.62</v>
      </c>
      <c r="E102" s="15">
        <f t="shared" si="15"/>
        <v>33630.379999999997</v>
      </c>
      <c r="F102" s="16">
        <f t="shared" si="16"/>
        <v>2134.16</v>
      </c>
      <c r="G102" s="16">
        <f t="shared" si="17"/>
        <v>1962.43</v>
      </c>
      <c r="H102" s="15">
        <f t="shared" si="18"/>
        <v>7513.17</v>
      </c>
      <c r="I102" s="15">
        <f t="shared" si="19"/>
        <v>9660</v>
      </c>
      <c r="J102" s="15">
        <f t="shared" si="20"/>
        <v>171.73</v>
      </c>
      <c r="L102" s="43"/>
      <c r="M102" s="44"/>
      <c r="AX102" s="6"/>
      <c r="AY102" s="3"/>
    </row>
    <row r="103" spans="1:51" x14ac:dyDescent="0.3">
      <c r="A103" s="36">
        <v>21</v>
      </c>
      <c r="B103" s="37">
        <v>34980</v>
      </c>
      <c r="C103" s="13"/>
      <c r="D103" s="15">
        <f t="shared" si="14"/>
        <v>2098.8000000000002</v>
      </c>
      <c r="E103" s="15">
        <f t="shared" si="15"/>
        <v>32881.199999999997</v>
      </c>
      <c r="F103" s="16">
        <f t="shared" si="16"/>
        <v>2070.4</v>
      </c>
      <c r="G103" s="16">
        <f t="shared" si="17"/>
        <v>1902.5</v>
      </c>
      <c r="H103" s="15">
        <f t="shared" si="18"/>
        <v>7345.8</v>
      </c>
      <c r="I103" s="15">
        <f t="shared" si="19"/>
        <v>9445</v>
      </c>
      <c r="J103" s="15">
        <f t="shared" si="20"/>
        <v>167.9</v>
      </c>
      <c r="L103" s="43"/>
      <c r="M103" s="44"/>
      <c r="AX103" s="6"/>
      <c r="AY103" s="3"/>
    </row>
    <row r="104" spans="1:51" x14ac:dyDescent="0.3">
      <c r="A104" s="36">
        <v>20</v>
      </c>
      <c r="B104" s="37">
        <v>34204</v>
      </c>
      <c r="C104" s="13"/>
      <c r="D104" s="15">
        <f t="shared" ref="D104:D123" si="21">ROUND(PensionableSalary*SAUL_Care_Ee_conts,2)</f>
        <v>2052.2399999999998</v>
      </c>
      <c r="E104" s="15">
        <f t="shared" ref="E104:E123" si="22">ROUND(+PensionableSalary-Ee_StandardConts,2)</f>
        <v>32151.759999999998</v>
      </c>
      <c r="F104" s="16">
        <f t="shared" ref="F104:F123" si="23">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2008.32</v>
      </c>
      <c r="G104" s="16">
        <f t="shared" ref="G104:G123" si="24">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1844.14</v>
      </c>
      <c r="H104" s="15">
        <f t="shared" ref="H104:H123" si="25">ROUND(PensionableSalary*SAUL_Care_Er_conts,2)</f>
        <v>7182.84</v>
      </c>
      <c r="I104" s="15">
        <f t="shared" ref="I104:I123" si="26">ROUND(Ee_StandardConts+Er_StandardCont,0)</f>
        <v>9235</v>
      </c>
      <c r="J104" s="15">
        <f t="shared" ref="J104:J123" si="27">ROUND(+Ee_NICs_nonPenSMART-Ee_NICs_PenSmart,2)</f>
        <v>164.18</v>
      </c>
      <c r="L104" s="43"/>
      <c r="M104" s="44"/>
      <c r="AX104" s="6"/>
      <c r="AY104" s="3"/>
    </row>
    <row r="105" spans="1:51" x14ac:dyDescent="0.3">
      <c r="A105" s="36">
        <v>19</v>
      </c>
      <c r="B105" s="37">
        <v>33501</v>
      </c>
      <c r="C105" s="13"/>
      <c r="D105" s="15">
        <f t="shared" si="21"/>
        <v>2010.06</v>
      </c>
      <c r="E105" s="15">
        <f t="shared" si="22"/>
        <v>31490.94</v>
      </c>
      <c r="F105" s="16">
        <f t="shared" si="23"/>
        <v>1952.08</v>
      </c>
      <c r="G105" s="16">
        <f t="shared" si="24"/>
        <v>1791.28</v>
      </c>
      <c r="H105" s="15">
        <f t="shared" si="25"/>
        <v>7035.21</v>
      </c>
      <c r="I105" s="15">
        <f t="shared" si="26"/>
        <v>9045</v>
      </c>
      <c r="J105" s="15">
        <f t="shared" si="27"/>
        <v>160.80000000000001</v>
      </c>
      <c r="L105" s="43"/>
      <c r="M105" s="44"/>
      <c r="AX105" s="6"/>
      <c r="AY105" s="3"/>
    </row>
    <row r="106" spans="1:51" x14ac:dyDescent="0.3">
      <c r="A106" s="36">
        <v>18</v>
      </c>
      <c r="B106" s="37">
        <v>32756</v>
      </c>
      <c r="C106" s="13"/>
      <c r="D106" s="15">
        <f t="shared" si="21"/>
        <v>1965.36</v>
      </c>
      <c r="E106" s="15">
        <f t="shared" si="22"/>
        <v>30790.639999999999</v>
      </c>
      <c r="F106" s="16">
        <f t="shared" si="23"/>
        <v>1892.48</v>
      </c>
      <c r="G106" s="16">
        <f t="shared" si="24"/>
        <v>1735.25</v>
      </c>
      <c r="H106" s="15">
        <f t="shared" si="25"/>
        <v>6878.76</v>
      </c>
      <c r="I106" s="15">
        <f t="shared" si="26"/>
        <v>8844</v>
      </c>
      <c r="J106" s="15">
        <f t="shared" si="27"/>
        <v>157.22999999999999</v>
      </c>
      <c r="L106" s="43"/>
      <c r="M106" s="44"/>
      <c r="AX106" s="6"/>
      <c r="AY106" s="3"/>
    </row>
    <row r="107" spans="1:51" x14ac:dyDescent="0.3">
      <c r="A107" s="36">
        <v>17</v>
      </c>
      <c r="B107" s="37">
        <v>32073</v>
      </c>
      <c r="C107" s="13"/>
      <c r="D107" s="15">
        <f t="shared" si="21"/>
        <v>1924.38</v>
      </c>
      <c r="E107" s="15">
        <f t="shared" si="22"/>
        <v>30148.62</v>
      </c>
      <c r="F107" s="16">
        <f t="shared" si="23"/>
        <v>1837.84</v>
      </c>
      <c r="G107" s="16">
        <f t="shared" si="24"/>
        <v>1683.89</v>
      </c>
      <c r="H107" s="15">
        <f t="shared" si="25"/>
        <v>6735.33</v>
      </c>
      <c r="I107" s="15">
        <f t="shared" si="26"/>
        <v>8660</v>
      </c>
      <c r="J107" s="15">
        <f t="shared" si="27"/>
        <v>153.94999999999999</v>
      </c>
      <c r="L107" s="43"/>
      <c r="M107" s="44"/>
      <c r="AX107" s="6"/>
      <c r="AY107" s="3"/>
    </row>
    <row r="108" spans="1:51" x14ac:dyDescent="0.3">
      <c r="A108" s="36">
        <v>16</v>
      </c>
      <c r="B108" s="37">
        <v>31432</v>
      </c>
      <c r="C108" s="13"/>
      <c r="D108" s="15">
        <f t="shared" si="21"/>
        <v>1885.92</v>
      </c>
      <c r="E108" s="15">
        <f t="shared" si="22"/>
        <v>29546.080000000002</v>
      </c>
      <c r="F108" s="16">
        <f t="shared" si="23"/>
        <v>1786.56</v>
      </c>
      <c r="G108" s="16">
        <f t="shared" si="24"/>
        <v>1635.69</v>
      </c>
      <c r="H108" s="15">
        <f t="shared" si="25"/>
        <v>6600.72</v>
      </c>
      <c r="I108" s="15">
        <f t="shared" si="26"/>
        <v>8487</v>
      </c>
      <c r="J108" s="15">
        <f t="shared" si="27"/>
        <v>150.87</v>
      </c>
      <c r="L108" s="43"/>
      <c r="M108" s="44"/>
      <c r="AX108" s="6"/>
      <c r="AY108" s="3"/>
    </row>
    <row r="109" spans="1:51" x14ac:dyDescent="0.3">
      <c r="A109" s="36">
        <v>15</v>
      </c>
      <c r="B109" s="37">
        <v>30791</v>
      </c>
      <c r="C109" s="13"/>
      <c r="D109" s="15">
        <f t="shared" si="21"/>
        <v>1847.46</v>
      </c>
      <c r="E109" s="15">
        <f t="shared" si="22"/>
        <v>28943.54</v>
      </c>
      <c r="F109" s="16">
        <f t="shared" si="23"/>
        <v>1735.28</v>
      </c>
      <c r="G109" s="16">
        <f t="shared" si="24"/>
        <v>1587.48</v>
      </c>
      <c r="H109" s="15">
        <f t="shared" si="25"/>
        <v>6466.11</v>
      </c>
      <c r="I109" s="15">
        <f t="shared" si="26"/>
        <v>8314</v>
      </c>
      <c r="J109" s="15">
        <f t="shared" si="27"/>
        <v>147.80000000000001</v>
      </c>
      <c r="L109" s="43"/>
      <c r="M109" s="44"/>
      <c r="AX109" s="6"/>
      <c r="AY109" s="3"/>
    </row>
    <row r="110" spans="1:51" x14ac:dyDescent="0.3">
      <c r="A110" s="36">
        <v>14</v>
      </c>
      <c r="B110" s="37">
        <v>30150</v>
      </c>
      <c r="C110" s="13"/>
      <c r="D110" s="15">
        <f t="shared" si="21"/>
        <v>1809</v>
      </c>
      <c r="E110" s="15">
        <f t="shared" si="22"/>
        <v>28341</v>
      </c>
      <c r="F110" s="16">
        <f t="shared" si="23"/>
        <v>1684</v>
      </c>
      <c r="G110" s="16">
        <f t="shared" si="24"/>
        <v>1539.28</v>
      </c>
      <c r="H110" s="15">
        <f t="shared" si="25"/>
        <v>6331.5</v>
      </c>
      <c r="I110" s="15">
        <f t="shared" si="26"/>
        <v>8141</v>
      </c>
      <c r="J110" s="15">
        <f t="shared" si="27"/>
        <v>144.72</v>
      </c>
      <c r="L110" s="43"/>
      <c r="M110" s="44"/>
      <c r="AX110" s="6"/>
      <c r="AY110" s="3"/>
    </row>
    <row r="111" spans="1:51" x14ac:dyDescent="0.3">
      <c r="A111" s="36">
        <v>13</v>
      </c>
      <c r="B111" s="37">
        <v>29581</v>
      </c>
      <c r="C111" s="13"/>
      <c r="D111" s="15">
        <f t="shared" si="21"/>
        <v>1774.86</v>
      </c>
      <c r="E111" s="15">
        <f t="shared" si="22"/>
        <v>27806.14</v>
      </c>
      <c r="F111" s="16">
        <f t="shared" si="23"/>
        <v>1638.48</v>
      </c>
      <c r="G111" s="16">
        <f t="shared" si="24"/>
        <v>1496.49</v>
      </c>
      <c r="H111" s="15">
        <f t="shared" si="25"/>
        <v>6212.01</v>
      </c>
      <c r="I111" s="15">
        <f t="shared" si="26"/>
        <v>7987</v>
      </c>
      <c r="J111" s="15">
        <f t="shared" si="27"/>
        <v>141.99</v>
      </c>
      <c r="L111" s="43"/>
      <c r="M111" s="44"/>
      <c r="AX111" s="6"/>
      <c r="AY111" s="3"/>
    </row>
    <row r="112" spans="1:51" x14ac:dyDescent="0.3">
      <c r="A112" s="36">
        <v>12</v>
      </c>
      <c r="B112" s="37">
        <v>29012</v>
      </c>
      <c r="C112" s="13"/>
      <c r="D112" s="15">
        <f t="shared" si="21"/>
        <v>1740.72</v>
      </c>
      <c r="E112" s="15">
        <f t="shared" si="22"/>
        <v>27271.279999999999</v>
      </c>
      <c r="F112" s="16">
        <f t="shared" si="23"/>
        <v>1592.96</v>
      </c>
      <c r="G112" s="16">
        <f t="shared" si="24"/>
        <v>1453.7</v>
      </c>
      <c r="H112" s="15">
        <f t="shared" si="25"/>
        <v>6092.52</v>
      </c>
      <c r="I112" s="15">
        <f t="shared" si="26"/>
        <v>7833</v>
      </c>
      <c r="J112" s="15">
        <f t="shared" si="27"/>
        <v>139.26</v>
      </c>
      <c r="L112" s="43"/>
      <c r="M112" s="44"/>
      <c r="AX112" s="6"/>
      <c r="AY112" s="3"/>
    </row>
    <row r="113" spans="1:51" x14ac:dyDescent="0.3">
      <c r="A113" s="36">
        <v>11</v>
      </c>
      <c r="B113" s="37">
        <v>28463</v>
      </c>
      <c r="C113" s="13"/>
      <c r="D113" s="15">
        <f t="shared" si="21"/>
        <v>1707.78</v>
      </c>
      <c r="E113" s="15">
        <f t="shared" si="22"/>
        <v>26755.22</v>
      </c>
      <c r="F113" s="16">
        <f t="shared" si="23"/>
        <v>1549.04</v>
      </c>
      <c r="G113" s="16">
        <f t="shared" si="24"/>
        <v>1412.42</v>
      </c>
      <c r="H113" s="15">
        <f t="shared" si="25"/>
        <v>5977.23</v>
      </c>
      <c r="I113" s="15">
        <f t="shared" si="26"/>
        <v>7685</v>
      </c>
      <c r="J113" s="15">
        <f t="shared" si="27"/>
        <v>136.62</v>
      </c>
      <c r="L113" s="43"/>
      <c r="M113" s="44"/>
      <c r="AX113" s="6"/>
      <c r="AY113" s="3"/>
    </row>
    <row r="114" spans="1:51" x14ac:dyDescent="0.3">
      <c r="A114" s="36">
        <v>10</v>
      </c>
      <c r="B114" s="37">
        <v>27895</v>
      </c>
      <c r="C114" s="13"/>
      <c r="D114" s="15">
        <f t="shared" si="21"/>
        <v>1673.7</v>
      </c>
      <c r="E114" s="15">
        <f t="shared" si="22"/>
        <v>26221.3</v>
      </c>
      <c r="F114" s="16">
        <f t="shared" si="23"/>
        <v>1503.6</v>
      </c>
      <c r="G114" s="16">
        <f t="shared" si="24"/>
        <v>1369.7</v>
      </c>
      <c r="H114" s="15">
        <f t="shared" si="25"/>
        <v>5857.95</v>
      </c>
      <c r="I114" s="15">
        <f t="shared" si="26"/>
        <v>7532</v>
      </c>
      <c r="J114" s="15">
        <f t="shared" si="27"/>
        <v>133.9</v>
      </c>
      <c r="L114" s="43"/>
      <c r="M114" s="44"/>
      <c r="AX114" s="6"/>
      <c r="AY114" s="3"/>
    </row>
    <row r="115" spans="1:51" x14ac:dyDescent="0.3">
      <c r="A115" s="36">
        <v>9</v>
      </c>
      <c r="B115" s="37">
        <v>27388</v>
      </c>
      <c r="C115" s="13"/>
      <c r="D115" s="15">
        <f t="shared" si="21"/>
        <v>1643.28</v>
      </c>
      <c r="E115" s="15">
        <f t="shared" si="22"/>
        <v>25744.720000000001</v>
      </c>
      <c r="F115" s="16">
        <f t="shared" si="23"/>
        <v>1463.04</v>
      </c>
      <c r="G115" s="16">
        <f t="shared" si="24"/>
        <v>1331.58</v>
      </c>
      <c r="H115" s="15">
        <f t="shared" si="25"/>
        <v>5751.48</v>
      </c>
      <c r="I115" s="15">
        <f t="shared" si="26"/>
        <v>7395</v>
      </c>
      <c r="J115" s="15">
        <f t="shared" si="27"/>
        <v>131.46</v>
      </c>
      <c r="L115" s="43"/>
      <c r="M115" s="44"/>
      <c r="AX115" s="6"/>
      <c r="AY115" s="3"/>
    </row>
    <row r="116" spans="1:51" x14ac:dyDescent="0.3">
      <c r="A116" s="36">
        <v>8</v>
      </c>
      <c r="B116" s="37">
        <v>26861</v>
      </c>
      <c r="C116" s="13"/>
      <c r="D116" s="15">
        <f t="shared" si="21"/>
        <v>1611.66</v>
      </c>
      <c r="E116" s="15">
        <f t="shared" si="22"/>
        <v>25249.34</v>
      </c>
      <c r="F116" s="16">
        <f t="shared" si="23"/>
        <v>1420.88</v>
      </c>
      <c r="G116" s="16">
        <f t="shared" si="24"/>
        <v>1291.95</v>
      </c>
      <c r="H116" s="15">
        <f t="shared" si="25"/>
        <v>5640.81</v>
      </c>
      <c r="I116" s="15">
        <f t="shared" si="26"/>
        <v>7252</v>
      </c>
      <c r="J116" s="15">
        <f t="shared" si="27"/>
        <v>128.93</v>
      </c>
      <c r="L116" s="43"/>
      <c r="M116" s="44"/>
      <c r="AX116" s="6"/>
      <c r="AY116" s="3"/>
    </row>
    <row r="117" spans="1:51" x14ac:dyDescent="0.3">
      <c r="A117" s="36">
        <v>7</v>
      </c>
      <c r="B117" s="37">
        <v>26375</v>
      </c>
      <c r="C117" s="13"/>
      <c r="D117" s="15">
        <f t="shared" si="21"/>
        <v>1582.5</v>
      </c>
      <c r="E117" s="15">
        <f t="shared" si="22"/>
        <v>24792.5</v>
      </c>
      <c r="F117" s="16">
        <f t="shared" si="23"/>
        <v>1382</v>
      </c>
      <c r="G117" s="16">
        <f t="shared" si="24"/>
        <v>1255.4000000000001</v>
      </c>
      <c r="H117" s="15">
        <f t="shared" si="25"/>
        <v>5538.75</v>
      </c>
      <c r="I117" s="15">
        <f t="shared" si="26"/>
        <v>7121</v>
      </c>
      <c r="J117" s="15">
        <f t="shared" si="27"/>
        <v>126.6</v>
      </c>
      <c r="L117" s="43"/>
      <c r="M117" s="44"/>
      <c r="AX117" s="6"/>
      <c r="AY117" s="3"/>
    </row>
    <row r="118" spans="1:51" x14ac:dyDescent="0.3">
      <c r="A118" s="36">
        <v>6</v>
      </c>
      <c r="B118" s="37">
        <v>25899</v>
      </c>
      <c r="C118" s="13"/>
      <c r="D118" s="15">
        <f t="shared" si="21"/>
        <v>1553.94</v>
      </c>
      <c r="E118" s="15">
        <f t="shared" si="22"/>
        <v>24345.06</v>
      </c>
      <c r="F118" s="16">
        <f t="shared" si="23"/>
        <v>1343.92</v>
      </c>
      <c r="G118" s="16">
        <f t="shared" si="24"/>
        <v>1219.5999999999999</v>
      </c>
      <c r="H118" s="15">
        <f t="shared" si="25"/>
        <v>5438.79</v>
      </c>
      <c r="I118" s="15">
        <f t="shared" si="26"/>
        <v>6993</v>
      </c>
      <c r="J118" s="15">
        <f t="shared" si="27"/>
        <v>124.32</v>
      </c>
      <c r="L118" s="43"/>
      <c r="M118" s="44"/>
      <c r="AX118" s="6"/>
      <c r="AY118" s="3"/>
    </row>
    <row r="119" spans="1:51" x14ac:dyDescent="0.3">
      <c r="A119" s="36">
        <v>5</v>
      </c>
      <c r="B119" s="37">
        <v>25485</v>
      </c>
      <c r="C119" s="13"/>
      <c r="D119" s="15">
        <f t="shared" si="21"/>
        <v>1529.1</v>
      </c>
      <c r="E119" s="15">
        <f t="shared" si="22"/>
        <v>23955.9</v>
      </c>
      <c r="F119" s="16">
        <f t="shared" si="23"/>
        <v>1310.8</v>
      </c>
      <c r="G119" s="16">
        <f t="shared" si="24"/>
        <v>1188.47</v>
      </c>
      <c r="H119" s="15">
        <f t="shared" si="25"/>
        <v>5351.85</v>
      </c>
      <c r="I119" s="15">
        <f t="shared" si="26"/>
        <v>6881</v>
      </c>
      <c r="J119" s="15">
        <f t="shared" si="27"/>
        <v>122.33</v>
      </c>
      <c r="L119" s="43"/>
      <c r="M119" s="44"/>
      <c r="AX119" s="6"/>
      <c r="AY119" s="3"/>
    </row>
    <row r="120" spans="1:51" x14ac:dyDescent="0.3">
      <c r="A120" s="36">
        <v>4</v>
      </c>
      <c r="B120" s="37">
        <v>25061</v>
      </c>
      <c r="C120" s="13"/>
      <c r="D120" s="15">
        <f t="shared" si="21"/>
        <v>1503.66</v>
      </c>
      <c r="E120" s="15">
        <f t="shared" si="22"/>
        <v>23557.34</v>
      </c>
      <c r="F120" s="16">
        <f t="shared" si="23"/>
        <v>1276.8800000000001</v>
      </c>
      <c r="G120" s="16">
        <f t="shared" si="24"/>
        <v>1156.5899999999999</v>
      </c>
      <c r="H120" s="15">
        <f t="shared" si="25"/>
        <v>5262.81</v>
      </c>
      <c r="I120" s="15">
        <f t="shared" si="26"/>
        <v>6766</v>
      </c>
      <c r="J120" s="15">
        <f t="shared" si="27"/>
        <v>120.29</v>
      </c>
      <c r="L120" s="43"/>
      <c r="M120" s="44"/>
      <c r="AX120" s="6"/>
      <c r="AY120" s="3"/>
    </row>
    <row r="121" spans="1:51" x14ac:dyDescent="0.3">
      <c r="A121" s="36">
        <v>3</v>
      </c>
      <c r="B121" s="37">
        <v>25042</v>
      </c>
      <c r="C121" s="13"/>
      <c r="D121" s="15">
        <f t="shared" si="21"/>
        <v>1502.52</v>
      </c>
      <c r="E121" s="15">
        <f t="shared" si="22"/>
        <v>23539.48</v>
      </c>
      <c r="F121" s="16">
        <f t="shared" si="23"/>
        <v>1275.3599999999999</v>
      </c>
      <c r="G121" s="16">
        <f t="shared" si="24"/>
        <v>1155.1600000000001</v>
      </c>
      <c r="H121" s="15">
        <f t="shared" si="25"/>
        <v>5258.82</v>
      </c>
      <c r="I121" s="15">
        <f t="shared" si="26"/>
        <v>6761</v>
      </c>
      <c r="J121" s="15">
        <f t="shared" si="27"/>
        <v>120.2</v>
      </c>
      <c r="L121" s="43"/>
      <c r="M121" s="44"/>
      <c r="AX121" s="6"/>
      <c r="AY121" s="3"/>
    </row>
    <row r="122" spans="1:51" x14ac:dyDescent="0.3">
      <c r="A122" s="36">
        <v>2</v>
      </c>
      <c r="B122" s="37">
        <v>24753</v>
      </c>
      <c r="C122" s="13"/>
      <c r="D122" s="15">
        <f t="shared" si="21"/>
        <v>1485.18</v>
      </c>
      <c r="E122" s="15">
        <f t="shared" si="22"/>
        <v>23267.82</v>
      </c>
      <c r="F122" s="16">
        <f t="shared" si="23"/>
        <v>1252.24</v>
      </c>
      <c r="G122" s="16">
        <f t="shared" si="24"/>
        <v>1133.43</v>
      </c>
      <c r="H122" s="15">
        <f t="shared" si="25"/>
        <v>5198.13</v>
      </c>
      <c r="I122" s="15">
        <f t="shared" si="26"/>
        <v>6683</v>
      </c>
      <c r="J122" s="15">
        <f t="shared" si="27"/>
        <v>118.81</v>
      </c>
      <c r="L122" s="43"/>
      <c r="M122" s="44"/>
      <c r="AX122" s="6"/>
      <c r="AY122" s="3"/>
    </row>
    <row r="123" spans="1:51" x14ac:dyDescent="0.3">
      <c r="A123" s="38">
        <v>1</v>
      </c>
      <c r="B123" s="39">
        <v>24555</v>
      </c>
      <c r="C123" s="18"/>
      <c r="D123" s="15">
        <f t="shared" si="21"/>
        <v>1473.3</v>
      </c>
      <c r="E123" s="20">
        <f t="shared" si="22"/>
        <v>23081.7</v>
      </c>
      <c r="F123" s="21">
        <f t="shared" si="23"/>
        <v>1236.4000000000001</v>
      </c>
      <c r="G123" s="21">
        <f t="shared" si="24"/>
        <v>1118.54</v>
      </c>
      <c r="H123" s="15">
        <f t="shared" si="25"/>
        <v>5156.55</v>
      </c>
      <c r="I123" s="20">
        <f t="shared" si="26"/>
        <v>6630</v>
      </c>
      <c r="J123" s="20">
        <f t="shared" si="27"/>
        <v>117.86</v>
      </c>
      <c r="L123" s="43"/>
      <c r="M123" s="44"/>
      <c r="AX123" s="6"/>
      <c r="AY123" s="3"/>
    </row>
    <row r="124" spans="1:51" x14ac:dyDescent="0.3">
      <c r="A124" s="100"/>
      <c r="B124" s="101"/>
      <c r="C124" s="101"/>
      <c r="D124" s="101"/>
      <c r="E124" s="101"/>
      <c r="F124" s="101"/>
      <c r="G124" s="101"/>
      <c r="H124" s="101"/>
      <c r="I124" s="101"/>
      <c r="J124" s="101"/>
    </row>
    <row r="125" spans="1:51" ht="27" customHeight="1" x14ac:dyDescent="0.3">
      <c r="A125" s="97" t="s">
        <v>69</v>
      </c>
      <c r="B125" s="109"/>
      <c r="C125" s="109"/>
      <c r="D125" s="109"/>
      <c r="E125" s="109"/>
      <c r="F125" s="109"/>
      <c r="G125" s="109"/>
      <c r="H125" s="109"/>
      <c r="I125" s="109"/>
      <c r="J125" s="109"/>
    </row>
    <row r="126" spans="1:51" x14ac:dyDescent="0.3"/>
    <row r="127" spans="1:51" ht="27" customHeight="1" x14ac:dyDescent="0.3">
      <c r="A127" s="105" t="s">
        <v>75</v>
      </c>
      <c r="B127" s="105"/>
      <c r="C127" s="105"/>
      <c r="D127" s="105"/>
      <c r="E127" s="105"/>
      <c r="F127" s="105"/>
      <c r="G127" s="105"/>
      <c r="H127" s="105"/>
      <c r="I127" s="105"/>
      <c r="J127" s="105"/>
    </row>
    <row r="128" spans="1:51" ht="15.75" customHeight="1" x14ac:dyDescent="0.3">
      <c r="A128" s="102" t="s">
        <v>76</v>
      </c>
      <c r="B128" s="106"/>
      <c r="C128" s="106"/>
      <c r="D128" s="106"/>
      <c r="E128" s="106"/>
      <c r="F128" s="106"/>
      <c r="G128" s="106"/>
      <c r="H128" s="106"/>
      <c r="I128" s="106"/>
      <c r="J128" s="106"/>
    </row>
    <row r="129" spans="1:13" x14ac:dyDescent="0.3">
      <c r="A129" s="100"/>
      <c r="B129" s="101"/>
      <c r="C129" s="101"/>
      <c r="D129" s="101"/>
      <c r="E129" s="101"/>
      <c r="F129" s="101"/>
      <c r="G129" s="101"/>
      <c r="H129" s="101"/>
      <c r="I129" s="101"/>
      <c r="J129" s="101"/>
    </row>
    <row r="130" spans="1:13" ht="57.5" x14ac:dyDescent="0.3">
      <c r="A130" s="24" t="s">
        <v>0</v>
      </c>
      <c r="B130" s="22" t="s">
        <v>2</v>
      </c>
      <c r="C130" s="23"/>
      <c r="D130" s="24" t="str">
        <f>"Employee standard Contribution on salary at "&amp;TEXT(SAUL_Care_Ee_conts,"0%")&amp;" (corresponds to column A of the PensionSMART Ts &amp; Cs)"</f>
        <v>Employee standard Contribution on salary at 6% (corresponds to column A of the PensionSMART Ts &amp; Cs)</v>
      </c>
      <c r="E130" s="24" t="s">
        <v>3</v>
      </c>
      <c r="F130" s="25" t="s">
        <v>38</v>
      </c>
      <c r="G130" s="25" t="s">
        <v>5</v>
      </c>
      <c r="H130" s="24" t="str">
        <f>"Employer's standard contribution at "&amp;TEXT(SAUL_Care_Er_conts,"0%")&amp;" would be (corresponds to column B of the PensionSMART Ts &amp; Cs)"</f>
        <v>Employer's standard contribution at 21% would be (corresponds to column B of the PensionSMART Ts &amp; Cs)</v>
      </c>
      <c r="I130" s="24" t="s">
        <v>39</v>
      </c>
      <c r="J130" s="24" t="s">
        <v>1</v>
      </c>
    </row>
    <row r="131" spans="1:13" x14ac:dyDescent="0.3">
      <c r="A131" s="36">
        <v>29</v>
      </c>
      <c r="B131" s="37">
        <v>76184</v>
      </c>
      <c r="C131" s="13"/>
      <c r="D131" s="15">
        <f t="shared" ref="D131:D146" si="28">ROUND(PensionableSalary*SAUL_Care_Ee_conts,2)</f>
        <v>4571.04</v>
      </c>
      <c r="E131" s="15">
        <f t="shared" ref="E131:E159" si="29">ROUND(+PensionableSalary-Ee_StandardConts,2)</f>
        <v>71612.960000000006</v>
      </c>
      <c r="F131" s="16">
        <f t="shared" ref="F131:F159" si="30">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3811.88</v>
      </c>
      <c r="G131" s="16">
        <f t="shared" ref="G131:G159" si="31">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3720.46</v>
      </c>
      <c r="H131" s="15">
        <f t="shared" ref="H131:H146" si="32">ROUND(PensionableSalary*SAUL_Care_Er_conts,2)</f>
        <v>15998.64</v>
      </c>
      <c r="I131" s="15">
        <f t="shared" ref="I131:I159" si="33">ROUND(Ee_StandardConts+Er_StandardCont,0)</f>
        <v>20570</v>
      </c>
      <c r="J131" s="15">
        <f t="shared" ref="J131:J159" si="34">ROUND(+Ee_NICs_nonPenSMART-Ee_NICs_PenSmart,2)</f>
        <v>91.42</v>
      </c>
      <c r="L131" s="43"/>
      <c r="M131" s="44"/>
    </row>
    <row r="132" spans="1:13" x14ac:dyDescent="0.3">
      <c r="A132" s="36">
        <v>28</v>
      </c>
      <c r="B132" s="37">
        <v>73071</v>
      </c>
      <c r="C132" s="13"/>
      <c r="D132" s="15">
        <f t="shared" si="28"/>
        <v>4384.26</v>
      </c>
      <c r="E132" s="15">
        <f t="shared" si="29"/>
        <v>68686.740000000005</v>
      </c>
      <c r="F132" s="16">
        <f t="shared" si="30"/>
        <v>3749.62</v>
      </c>
      <c r="G132" s="16">
        <f t="shared" si="31"/>
        <v>3661.93</v>
      </c>
      <c r="H132" s="15">
        <f t="shared" si="32"/>
        <v>15344.91</v>
      </c>
      <c r="I132" s="15">
        <f t="shared" si="33"/>
        <v>19729</v>
      </c>
      <c r="J132" s="15">
        <f t="shared" si="34"/>
        <v>87.69</v>
      </c>
      <c r="L132" s="43"/>
      <c r="M132" s="44"/>
    </row>
    <row r="133" spans="1:13" x14ac:dyDescent="0.3">
      <c r="A133" s="36">
        <v>27</v>
      </c>
      <c r="B133" s="37">
        <v>70086</v>
      </c>
      <c r="C133" s="13"/>
      <c r="D133" s="15">
        <f t="shared" si="28"/>
        <v>4205.16</v>
      </c>
      <c r="E133" s="15">
        <f t="shared" si="29"/>
        <v>65880.84</v>
      </c>
      <c r="F133" s="16">
        <f t="shared" si="30"/>
        <v>3689.92</v>
      </c>
      <c r="G133" s="16">
        <f t="shared" si="31"/>
        <v>3605.82</v>
      </c>
      <c r="H133" s="15">
        <f t="shared" si="32"/>
        <v>14718.06</v>
      </c>
      <c r="I133" s="15">
        <f t="shared" si="33"/>
        <v>18923</v>
      </c>
      <c r="J133" s="15">
        <f t="shared" si="34"/>
        <v>84.1</v>
      </c>
      <c r="L133" s="43"/>
      <c r="M133" s="44"/>
    </row>
    <row r="134" spans="1:13" x14ac:dyDescent="0.3">
      <c r="A134" s="36">
        <v>26</v>
      </c>
      <c r="B134" s="37">
        <v>67221</v>
      </c>
      <c r="C134" s="13"/>
      <c r="D134" s="15">
        <f t="shared" si="28"/>
        <v>4033.26</v>
      </c>
      <c r="E134" s="15">
        <f t="shared" si="29"/>
        <v>63187.74</v>
      </c>
      <c r="F134" s="16">
        <f t="shared" si="30"/>
        <v>3632.62</v>
      </c>
      <c r="G134" s="16">
        <f t="shared" si="31"/>
        <v>3551.95</v>
      </c>
      <c r="H134" s="15">
        <f t="shared" si="32"/>
        <v>14116.41</v>
      </c>
      <c r="I134" s="15">
        <f t="shared" si="33"/>
        <v>18150</v>
      </c>
      <c r="J134" s="15">
        <f t="shared" si="34"/>
        <v>80.67</v>
      </c>
      <c r="L134" s="43"/>
      <c r="M134" s="44"/>
    </row>
    <row r="135" spans="1:13" x14ac:dyDescent="0.3">
      <c r="A135" s="36">
        <v>25</v>
      </c>
      <c r="B135" s="37">
        <v>64485</v>
      </c>
      <c r="C135" s="13"/>
      <c r="D135" s="15">
        <f t="shared" si="28"/>
        <v>3869.1</v>
      </c>
      <c r="E135" s="15">
        <f t="shared" si="29"/>
        <v>60615.9</v>
      </c>
      <c r="F135" s="16">
        <f t="shared" si="30"/>
        <v>3577.9</v>
      </c>
      <c r="G135" s="16">
        <f t="shared" si="31"/>
        <v>3500.52</v>
      </c>
      <c r="H135" s="15">
        <f t="shared" si="32"/>
        <v>13541.85</v>
      </c>
      <c r="I135" s="15">
        <f t="shared" si="33"/>
        <v>17411</v>
      </c>
      <c r="J135" s="15">
        <f t="shared" si="34"/>
        <v>77.38</v>
      </c>
      <c r="L135" s="43"/>
      <c r="M135" s="44"/>
    </row>
    <row r="136" spans="1:13" x14ac:dyDescent="0.3">
      <c r="A136" s="36">
        <v>24</v>
      </c>
      <c r="B136" s="37">
        <v>61855</v>
      </c>
      <c r="C136" s="13"/>
      <c r="D136" s="15">
        <f t="shared" si="28"/>
        <v>3711.3</v>
      </c>
      <c r="E136" s="15">
        <f t="shared" si="29"/>
        <v>58143.7</v>
      </c>
      <c r="F136" s="16">
        <f t="shared" si="30"/>
        <v>3525.3</v>
      </c>
      <c r="G136" s="16">
        <f t="shared" si="31"/>
        <v>3451.07</v>
      </c>
      <c r="H136" s="15">
        <f t="shared" si="32"/>
        <v>12989.55</v>
      </c>
      <c r="I136" s="15">
        <f t="shared" si="33"/>
        <v>16701</v>
      </c>
      <c r="J136" s="15">
        <f t="shared" si="34"/>
        <v>74.23</v>
      </c>
      <c r="L136" s="43"/>
      <c r="M136" s="44"/>
    </row>
    <row r="137" spans="1:13" x14ac:dyDescent="0.3">
      <c r="A137" s="36">
        <v>23</v>
      </c>
      <c r="B137" s="37">
        <v>59345</v>
      </c>
      <c r="C137" s="13"/>
      <c r="D137" s="15">
        <f t="shared" si="28"/>
        <v>3560.7</v>
      </c>
      <c r="E137" s="15">
        <f t="shared" si="29"/>
        <v>55784.3</v>
      </c>
      <c r="F137" s="16">
        <f t="shared" si="30"/>
        <v>3475.1</v>
      </c>
      <c r="G137" s="16">
        <f t="shared" si="31"/>
        <v>3403.89</v>
      </c>
      <c r="H137" s="15">
        <f t="shared" si="32"/>
        <v>12462.45</v>
      </c>
      <c r="I137" s="15">
        <f t="shared" si="33"/>
        <v>16023</v>
      </c>
      <c r="J137" s="15">
        <f t="shared" si="34"/>
        <v>71.209999999999994</v>
      </c>
      <c r="L137" s="43"/>
      <c r="M137" s="44"/>
    </row>
    <row r="138" spans="1:13" x14ac:dyDescent="0.3">
      <c r="A138" s="36">
        <v>22</v>
      </c>
      <c r="B138" s="37">
        <v>56941</v>
      </c>
      <c r="C138" s="13"/>
      <c r="D138" s="15">
        <f t="shared" si="28"/>
        <v>3416.46</v>
      </c>
      <c r="E138" s="15">
        <f t="shared" si="29"/>
        <v>53524.54</v>
      </c>
      <c r="F138" s="16">
        <f t="shared" si="30"/>
        <v>3427.02</v>
      </c>
      <c r="G138" s="16">
        <f t="shared" si="31"/>
        <v>3358.69</v>
      </c>
      <c r="H138" s="15">
        <f t="shared" si="32"/>
        <v>11957.61</v>
      </c>
      <c r="I138" s="15">
        <f t="shared" si="33"/>
        <v>15374</v>
      </c>
      <c r="J138" s="15">
        <f t="shared" si="34"/>
        <v>68.33</v>
      </c>
      <c r="L138" s="43"/>
      <c r="M138" s="44"/>
    </row>
    <row r="139" spans="1:13" x14ac:dyDescent="0.3">
      <c r="A139" s="36">
        <v>21</v>
      </c>
      <c r="B139" s="37">
        <v>54630</v>
      </c>
      <c r="C139" s="13"/>
      <c r="D139" s="15">
        <f t="shared" si="28"/>
        <v>3277.8</v>
      </c>
      <c r="E139" s="15">
        <f t="shared" si="29"/>
        <v>51352.2</v>
      </c>
      <c r="F139" s="16">
        <f t="shared" si="30"/>
        <v>3380.8</v>
      </c>
      <c r="G139" s="16">
        <f t="shared" si="31"/>
        <v>3315.24</v>
      </c>
      <c r="H139" s="15">
        <f t="shared" si="32"/>
        <v>11472.3</v>
      </c>
      <c r="I139" s="15">
        <f t="shared" si="33"/>
        <v>14750</v>
      </c>
      <c r="J139" s="15">
        <f t="shared" si="34"/>
        <v>65.56</v>
      </c>
      <c r="L139" s="43"/>
      <c r="M139" s="44"/>
    </row>
    <row r="140" spans="1:13" x14ac:dyDescent="0.3">
      <c r="A140" s="36">
        <v>20</v>
      </c>
      <c r="B140" s="37">
        <v>52417</v>
      </c>
      <c r="C140" s="13"/>
      <c r="D140" s="15">
        <f t="shared" si="28"/>
        <v>3145.02</v>
      </c>
      <c r="E140" s="15">
        <f t="shared" si="29"/>
        <v>49271.98</v>
      </c>
      <c r="F140" s="16">
        <f t="shared" si="30"/>
        <v>3336.54</v>
      </c>
      <c r="G140" s="16">
        <f t="shared" si="31"/>
        <v>3213.76</v>
      </c>
      <c r="H140" s="15">
        <f t="shared" si="32"/>
        <v>11007.57</v>
      </c>
      <c r="I140" s="15">
        <f t="shared" si="33"/>
        <v>14153</v>
      </c>
      <c r="J140" s="15">
        <f t="shared" si="34"/>
        <v>122.78</v>
      </c>
      <c r="L140" s="43"/>
      <c r="M140" s="44"/>
    </row>
    <row r="141" spans="1:13" x14ac:dyDescent="0.3">
      <c r="A141" s="36">
        <v>19</v>
      </c>
      <c r="B141" s="37">
        <v>50305</v>
      </c>
      <c r="C141" s="13"/>
      <c r="D141" s="15">
        <f t="shared" si="28"/>
        <v>3018.3</v>
      </c>
      <c r="E141" s="15">
        <f t="shared" si="29"/>
        <v>47286.7</v>
      </c>
      <c r="F141" s="16">
        <f t="shared" si="30"/>
        <v>3294.3</v>
      </c>
      <c r="G141" s="16">
        <f t="shared" si="31"/>
        <v>3054.94</v>
      </c>
      <c r="H141" s="15">
        <f t="shared" si="32"/>
        <v>10564.05</v>
      </c>
      <c r="I141" s="15">
        <f t="shared" si="33"/>
        <v>13582</v>
      </c>
      <c r="J141" s="15">
        <f t="shared" si="34"/>
        <v>239.36</v>
      </c>
      <c r="L141" s="43"/>
      <c r="M141" s="44"/>
    </row>
    <row r="142" spans="1:13" x14ac:dyDescent="0.3">
      <c r="A142" s="36">
        <v>18</v>
      </c>
      <c r="B142" s="37">
        <v>48376</v>
      </c>
      <c r="C142" s="13"/>
      <c r="D142" s="15">
        <f t="shared" si="28"/>
        <v>2902.56</v>
      </c>
      <c r="E142" s="15">
        <f t="shared" si="29"/>
        <v>45473.440000000002</v>
      </c>
      <c r="F142" s="16">
        <f t="shared" si="30"/>
        <v>3142.08</v>
      </c>
      <c r="G142" s="16">
        <f t="shared" si="31"/>
        <v>2909.88</v>
      </c>
      <c r="H142" s="15">
        <f t="shared" si="32"/>
        <v>10158.959999999999</v>
      </c>
      <c r="I142" s="15">
        <f t="shared" si="33"/>
        <v>13062</v>
      </c>
      <c r="J142" s="15">
        <f t="shared" si="34"/>
        <v>232.2</v>
      </c>
      <c r="L142" s="43"/>
      <c r="M142" s="44"/>
    </row>
    <row r="143" spans="1:13" x14ac:dyDescent="0.3">
      <c r="A143" s="36">
        <v>17</v>
      </c>
      <c r="B143" s="37">
        <v>46593</v>
      </c>
      <c r="C143" s="13"/>
      <c r="D143" s="15">
        <f t="shared" si="28"/>
        <v>2795.58</v>
      </c>
      <c r="E143" s="15">
        <f t="shared" si="29"/>
        <v>43797.42</v>
      </c>
      <c r="F143" s="16">
        <f t="shared" si="30"/>
        <v>2999.44</v>
      </c>
      <c r="G143" s="16">
        <f t="shared" si="31"/>
        <v>2775.79</v>
      </c>
      <c r="H143" s="15">
        <f t="shared" si="32"/>
        <v>9784.5300000000007</v>
      </c>
      <c r="I143" s="15">
        <f t="shared" si="33"/>
        <v>12580</v>
      </c>
      <c r="J143" s="15">
        <f t="shared" si="34"/>
        <v>223.65</v>
      </c>
      <c r="L143" s="43"/>
      <c r="M143" s="44"/>
    </row>
    <row r="144" spans="1:13" x14ac:dyDescent="0.3">
      <c r="A144" s="36">
        <v>16</v>
      </c>
      <c r="B144" s="37">
        <v>44888</v>
      </c>
      <c r="C144" s="13"/>
      <c r="D144" s="15">
        <f t="shared" si="28"/>
        <v>2693.28</v>
      </c>
      <c r="E144" s="15">
        <f t="shared" si="29"/>
        <v>42194.720000000001</v>
      </c>
      <c r="F144" s="16">
        <f t="shared" si="30"/>
        <v>2863.04</v>
      </c>
      <c r="G144" s="16">
        <f t="shared" si="31"/>
        <v>2647.58</v>
      </c>
      <c r="H144" s="15">
        <f t="shared" si="32"/>
        <v>9426.48</v>
      </c>
      <c r="I144" s="15">
        <f t="shared" si="33"/>
        <v>12120</v>
      </c>
      <c r="J144" s="15">
        <f t="shared" si="34"/>
        <v>215.46</v>
      </c>
      <c r="L144" s="43"/>
      <c r="M144" s="44"/>
    </row>
    <row r="145" spans="1:13" x14ac:dyDescent="0.3">
      <c r="A145" s="36">
        <v>15</v>
      </c>
      <c r="B145" s="37">
        <v>43258</v>
      </c>
      <c r="C145" s="13"/>
      <c r="D145" s="15">
        <f t="shared" si="28"/>
        <v>2595.48</v>
      </c>
      <c r="E145" s="15">
        <f t="shared" si="29"/>
        <v>40662.519999999997</v>
      </c>
      <c r="F145" s="16">
        <f t="shared" si="30"/>
        <v>2732.64</v>
      </c>
      <c r="G145" s="16">
        <f t="shared" si="31"/>
        <v>2525</v>
      </c>
      <c r="H145" s="15">
        <f t="shared" si="32"/>
        <v>9084.18</v>
      </c>
      <c r="I145" s="15">
        <f t="shared" si="33"/>
        <v>11680</v>
      </c>
      <c r="J145" s="15">
        <f t="shared" si="34"/>
        <v>207.64</v>
      </c>
      <c r="L145" s="43"/>
      <c r="M145" s="44"/>
    </row>
    <row r="146" spans="1:13" x14ac:dyDescent="0.3">
      <c r="A146" s="36">
        <v>14</v>
      </c>
      <c r="B146" s="37">
        <v>41694</v>
      </c>
      <c r="C146" s="13"/>
      <c r="D146" s="15">
        <f t="shared" si="28"/>
        <v>2501.64</v>
      </c>
      <c r="E146" s="15">
        <f t="shared" si="29"/>
        <v>39192.36</v>
      </c>
      <c r="F146" s="16">
        <f t="shared" si="30"/>
        <v>2607.52</v>
      </c>
      <c r="G146" s="16">
        <f t="shared" si="31"/>
        <v>2407.39</v>
      </c>
      <c r="H146" s="15">
        <f t="shared" si="32"/>
        <v>8755.74</v>
      </c>
      <c r="I146" s="15">
        <f t="shared" si="33"/>
        <v>11257</v>
      </c>
      <c r="J146" s="15">
        <f t="shared" si="34"/>
        <v>200.13</v>
      </c>
      <c r="L146" s="43"/>
      <c r="M146" s="44"/>
    </row>
    <row r="147" spans="1:13" hidden="1" x14ac:dyDescent="0.3">
      <c r="A147" s="36">
        <v>13</v>
      </c>
      <c r="B147" s="37"/>
      <c r="C147" s="13"/>
      <c r="D147" s="15" t="e">
        <f t="shared" ref="D147:D159" si="35">ROUND(PensionableSalary*SAUL_Ee_conts,2)</f>
        <v>#NAME?</v>
      </c>
      <c r="E147" s="15" t="e">
        <f t="shared" si="29"/>
        <v>#NAME?</v>
      </c>
      <c r="F147" s="16">
        <f t="shared" si="30"/>
        <v>2002288.18</v>
      </c>
      <c r="G147" s="16" t="e">
        <f t="shared" si="31"/>
        <v>#NAME?</v>
      </c>
      <c r="H147" s="15" t="e">
        <f t="shared" ref="H147:H159" si="36">ROUND(PensionableSalary*SAUL_Er_conts,2)</f>
        <v>#NAME?</v>
      </c>
      <c r="I147" s="15" t="e">
        <f t="shared" si="33"/>
        <v>#NAME?</v>
      </c>
      <c r="J147" s="15" t="e">
        <f t="shared" si="34"/>
        <v>#NAME?</v>
      </c>
      <c r="L147" s="43"/>
      <c r="M147" s="44"/>
    </row>
    <row r="148" spans="1:13" hidden="1" x14ac:dyDescent="0.3">
      <c r="A148" s="36">
        <v>12</v>
      </c>
      <c r="B148" s="37"/>
      <c r="C148" s="13"/>
      <c r="D148" s="15" t="e">
        <f t="shared" si="35"/>
        <v>#NAME?</v>
      </c>
      <c r="E148" s="15" t="e">
        <f t="shared" si="29"/>
        <v>#NAME?</v>
      </c>
      <c r="F148" s="16">
        <f t="shared" si="30"/>
        <v>2002288.18</v>
      </c>
      <c r="G148" s="16" t="e">
        <f t="shared" si="31"/>
        <v>#NAME?</v>
      </c>
      <c r="H148" s="15" t="e">
        <f t="shared" si="36"/>
        <v>#NAME?</v>
      </c>
      <c r="I148" s="15" t="e">
        <f t="shared" si="33"/>
        <v>#NAME?</v>
      </c>
      <c r="J148" s="15" t="e">
        <f t="shared" si="34"/>
        <v>#NAME?</v>
      </c>
      <c r="L148" s="43"/>
      <c r="M148" s="44"/>
    </row>
    <row r="149" spans="1:13" hidden="1" x14ac:dyDescent="0.3">
      <c r="A149" s="36">
        <v>11</v>
      </c>
      <c r="B149" s="37"/>
      <c r="C149" s="13"/>
      <c r="D149" s="15" t="e">
        <f t="shared" si="35"/>
        <v>#NAME?</v>
      </c>
      <c r="E149" s="15" t="e">
        <f t="shared" si="29"/>
        <v>#NAME?</v>
      </c>
      <c r="F149" s="16">
        <f t="shared" si="30"/>
        <v>2002288.18</v>
      </c>
      <c r="G149" s="16" t="e">
        <f t="shared" si="31"/>
        <v>#NAME?</v>
      </c>
      <c r="H149" s="15" t="e">
        <f t="shared" si="36"/>
        <v>#NAME?</v>
      </c>
      <c r="I149" s="15" t="e">
        <f t="shared" si="33"/>
        <v>#NAME?</v>
      </c>
      <c r="J149" s="15" t="e">
        <f t="shared" si="34"/>
        <v>#NAME?</v>
      </c>
      <c r="L149" s="43"/>
      <c r="M149" s="44"/>
    </row>
    <row r="150" spans="1:13" hidden="1" x14ac:dyDescent="0.3">
      <c r="A150" s="36">
        <v>10</v>
      </c>
      <c r="B150" s="37"/>
      <c r="C150" s="13"/>
      <c r="D150" s="15" t="e">
        <f t="shared" si="35"/>
        <v>#NAME?</v>
      </c>
      <c r="E150" s="15" t="e">
        <f t="shared" si="29"/>
        <v>#NAME?</v>
      </c>
      <c r="F150" s="16">
        <f t="shared" si="30"/>
        <v>2002288.18</v>
      </c>
      <c r="G150" s="16" t="e">
        <f t="shared" si="31"/>
        <v>#NAME?</v>
      </c>
      <c r="H150" s="15" t="e">
        <f t="shared" si="36"/>
        <v>#NAME?</v>
      </c>
      <c r="I150" s="15" t="e">
        <f t="shared" si="33"/>
        <v>#NAME?</v>
      </c>
      <c r="J150" s="15" t="e">
        <f t="shared" si="34"/>
        <v>#NAME?</v>
      </c>
      <c r="L150" s="43"/>
      <c r="M150" s="44"/>
    </row>
    <row r="151" spans="1:13" hidden="1" x14ac:dyDescent="0.3">
      <c r="A151" s="36">
        <v>9</v>
      </c>
      <c r="B151" s="37"/>
      <c r="C151" s="13"/>
      <c r="D151" s="15" t="e">
        <f t="shared" si="35"/>
        <v>#NAME?</v>
      </c>
      <c r="E151" s="15" t="e">
        <f t="shared" si="29"/>
        <v>#NAME?</v>
      </c>
      <c r="F151" s="16">
        <f t="shared" si="30"/>
        <v>2002288.18</v>
      </c>
      <c r="G151" s="16" t="e">
        <f t="shared" si="31"/>
        <v>#NAME?</v>
      </c>
      <c r="H151" s="15" t="e">
        <f t="shared" si="36"/>
        <v>#NAME?</v>
      </c>
      <c r="I151" s="15" t="e">
        <f t="shared" si="33"/>
        <v>#NAME?</v>
      </c>
      <c r="J151" s="15" t="e">
        <f t="shared" si="34"/>
        <v>#NAME?</v>
      </c>
      <c r="L151" s="43"/>
      <c r="M151" s="44"/>
    </row>
    <row r="152" spans="1:13" hidden="1" x14ac:dyDescent="0.3">
      <c r="A152" s="36">
        <v>8</v>
      </c>
      <c r="B152" s="37"/>
      <c r="C152" s="13"/>
      <c r="D152" s="15" t="e">
        <f t="shared" si="35"/>
        <v>#NAME?</v>
      </c>
      <c r="E152" s="15" t="e">
        <f t="shared" si="29"/>
        <v>#NAME?</v>
      </c>
      <c r="F152" s="16">
        <f t="shared" si="30"/>
        <v>2002288.18</v>
      </c>
      <c r="G152" s="16" t="e">
        <f t="shared" si="31"/>
        <v>#NAME?</v>
      </c>
      <c r="H152" s="15" t="e">
        <f t="shared" si="36"/>
        <v>#NAME?</v>
      </c>
      <c r="I152" s="15" t="e">
        <f t="shared" si="33"/>
        <v>#NAME?</v>
      </c>
      <c r="J152" s="15" t="e">
        <f t="shared" si="34"/>
        <v>#NAME?</v>
      </c>
      <c r="L152" s="43"/>
      <c r="M152" s="44"/>
    </row>
    <row r="153" spans="1:13" hidden="1" x14ac:dyDescent="0.3">
      <c r="A153" s="36">
        <v>7</v>
      </c>
      <c r="B153" s="37"/>
      <c r="C153" s="13"/>
      <c r="D153" s="15" t="e">
        <f t="shared" si="35"/>
        <v>#NAME?</v>
      </c>
      <c r="E153" s="15" t="e">
        <f t="shared" si="29"/>
        <v>#NAME?</v>
      </c>
      <c r="F153" s="16">
        <f t="shared" si="30"/>
        <v>2002288.18</v>
      </c>
      <c r="G153" s="16" t="e">
        <f t="shared" si="31"/>
        <v>#NAME?</v>
      </c>
      <c r="H153" s="15" t="e">
        <f t="shared" si="36"/>
        <v>#NAME?</v>
      </c>
      <c r="I153" s="15" t="e">
        <f t="shared" si="33"/>
        <v>#NAME?</v>
      </c>
      <c r="J153" s="15" t="e">
        <f t="shared" si="34"/>
        <v>#NAME?</v>
      </c>
      <c r="L153" s="43"/>
      <c r="M153" s="44"/>
    </row>
    <row r="154" spans="1:13" hidden="1" x14ac:dyDescent="0.3">
      <c r="A154" s="36">
        <v>6</v>
      </c>
      <c r="B154" s="37"/>
      <c r="C154" s="13"/>
      <c r="D154" s="15" t="e">
        <f t="shared" si="35"/>
        <v>#NAME?</v>
      </c>
      <c r="E154" s="15" t="e">
        <f t="shared" si="29"/>
        <v>#NAME?</v>
      </c>
      <c r="F154" s="16">
        <f t="shared" si="30"/>
        <v>2002288.18</v>
      </c>
      <c r="G154" s="16" t="e">
        <f t="shared" si="31"/>
        <v>#NAME?</v>
      </c>
      <c r="H154" s="15" t="e">
        <f t="shared" si="36"/>
        <v>#NAME?</v>
      </c>
      <c r="I154" s="15" t="e">
        <f t="shared" si="33"/>
        <v>#NAME?</v>
      </c>
      <c r="J154" s="15" t="e">
        <f t="shared" si="34"/>
        <v>#NAME?</v>
      </c>
      <c r="L154" s="43"/>
      <c r="M154" s="44"/>
    </row>
    <row r="155" spans="1:13" hidden="1" x14ac:dyDescent="0.3">
      <c r="A155" s="36">
        <v>5</v>
      </c>
      <c r="B155" s="37"/>
      <c r="C155" s="13"/>
      <c r="D155" s="15" t="e">
        <f t="shared" si="35"/>
        <v>#NAME?</v>
      </c>
      <c r="E155" s="15" t="e">
        <f t="shared" si="29"/>
        <v>#NAME?</v>
      </c>
      <c r="F155" s="16">
        <f t="shared" si="30"/>
        <v>2002288.18</v>
      </c>
      <c r="G155" s="16" t="e">
        <f t="shared" si="31"/>
        <v>#NAME?</v>
      </c>
      <c r="H155" s="15" t="e">
        <f t="shared" si="36"/>
        <v>#NAME?</v>
      </c>
      <c r="I155" s="15" t="e">
        <f t="shared" si="33"/>
        <v>#NAME?</v>
      </c>
      <c r="J155" s="15" t="e">
        <f t="shared" si="34"/>
        <v>#NAME?</v>
      </c>
      <c r="L155" s="43"/>
      <c r="M155" s="44"/>
    </row>
    <row r="156" spans="1:13" hidden="1" x14ac:dyDescent="0.3">
      <c r="A156" s="36">
        <v>4</v>
      </c>
      <c r="B156" s="37"/>
      <c r="C156" s="13"/>
      <c r="D156" s="15" t="e">
        <f t="shared" si="35"/>
        <v>#NAME?</v>
      </c>
      <c r="E156" s="15" t="e">
        <f t="shared" si="29"/>
        <v>#NAME?</v>
      </c>
      <c r="F156" s="16">
        <f t="shared" si="30"/>
        <v>2002288.18</v>
      </c>
      <c r="G156" s="16" t="e">
        <f t="shared" si="31"/>
        <v>#NAME?</v>
      </c>
      <c r="H156" s="15" t="e">
        <f t="shared" si="36"/>
        <v>#NAME?</v>
      </c>
      <c r="I156" s="15" t="e">
        <f t="shared" si="33"/>
        <v>#NAME?</v>
      </c>
      <c r="J156" s="15" t="e">
        <f t="shared" si="34"/>
        <v>#NAME?</v>
      </c>
      <c r="L156" s="43"/>
      <c r="M156" s="44"/>
    </row>
    <row r="157" spans="1:13" hidden="1" x14ac:dyDescent="0.3">
      <c r="A157" s="36">
        <v>3</v>
      </c>
      <c r="B157" s="37"/>
      <c r="C157" s="13"/>
      <c r="D157" s="15" t="e">
        <f t="shared" si="35"/>
        <v>#NAME?</v>
      </c>
      <c r="E157" s="15" t="e">
        <f t="shared" si="29"/>
        <v>#NAME?</v>
      </c>
      <c r="F157" s="16">
        <f t="shared" si="30"/>
        <v>2002288.18</v>
      </c>
      <c r="G157" s="16" t="e">
        <f t="shared" si="31"/>
        <v>#NAME?</v>
      </c>
      <c r="H157" s="15" t="e">
        <f t="shared" si="36"/>
        <v>#NAME?</v>
      </c>
      <c r="I157" s="15" t="e">
        <f t="shared" si="33"/>
        <v>#NAME?</v>
      </c>
      <c r="J157" s="15" t="e">
        <f t="shared" si="34"/>
        <v>#NAME?</v>
      </c>
      <c r="L157" s="43"/>
      <c r="M157" s="44"/>
    </row>
    <row r="158" spans="1:13" hidden="1" x14ac:dyDescent="0.3">
      <c r="A158" s="36">
        <v>2</v>
      </c>
      <c r="B158" s="37"/>
      <c r="C158" s="13"/>
      <c r="D158" s="15" t="e">
        <f t="shared" si="35"/>
        <v>#NAME?</v>
      </c>
      <c r="E158" s="15" t="e">
        <f t="shared" si="29"/>
        <v>#NAME?</v>
      </c>
      <c r="F158" s="16">
        <f t="shared" si="30"/>
        <v>2002288.18</v>
      </c>
      <c r="G158" s="16" t="e">
        <f t="shared" si="31"/>
        <v>#NAME?</v>
      </c>
      <c r="H158" s="15" t="e">
        <f t="shared" si="36"/>
        <v>#NAME?</v>
      </c>
      <c r="I158" s="15" t="e">
        <f t="shared" si="33"/>
        <v>#NAME?</v>
      </c>
      <c r="J158" s="15" t="e">
        <f t="shared" si="34"/>
        <v>#NAME?</v>
      </c>
      <c r="L158" s="43"/>
      <c r="M158" s="44"/>
    </row>
    <row r="159" spans="1:13" hidden="1" x14ac:dyDescent="0.3">
      <c r="A159" s="36">
        <v>1</v>
      </c>
      <c r="B159" s="37"/>
      <c r="C159" s="13"/>
      <c r="D159" s="15" t="e">
        <f t="shared" si="35"/>
        <v>#NAME?</v>
      </c>
      <c r="E159" s="15" t="e">
        <f t="shared" si="29"/>
        <v>#NAME?</v>
      </c>
      <c r="F159" s="16">
        <f t="shared" si="30"/>
        <v>2002288.18</v>
      </c>
      <c r="G159" s="16" t="e">
        <f t="shared" si="31"/>
        <v>#NAME?</v>
      </c>
      <c r="H159" s="15" t="e">
        <f t="shared" si="36"/>
        <v>#NAME?</v>
      </c>
      <c r="I159" s="15" t="e">
        <f t="shared" si="33"/>
        <v>#NAME?</v>
      </c>
      <c r="J159" s="15" t="e">
        <f t="shared" si="34"/>
        <v>#NAME?</v>
      </c>
      <c r="L159" s="43"/>
      <c r="M159" s="44"/>
    </row>
    <row r="160" spans="1:13" x14ac:dyDescent="0.3">
      <c r="A160" s="100"/>
      <c r="B160" s="101"/>
      <c r="C160" s="101"/>
      <c r="D160" s="101"/>
      <c r="E160" s="101"/>
      <c r="F160" s="101"/>
      <c r="G160" s="101"/>
      <c r="H160" s="101"/>
      <c r="I160" s="101"/>
      <c r="J160" s="101"/>
    </row>
    <row r="161" spans="1:13" x14ac:dyDescent="0.3">
      <c r="A161" s="97" t="s">
        <v>69</v>
      </c>
      <c r="B161" s="109"/>
      <c r="C161" s="109"/>
      <c r="D161" s="109"/>
      <c r="E161" s="109"/>
      <c r="F161" s="109"/>
      <c r="G161" s="109"/>
      <c r="H161" s="109"/>
      <c r="I161" s="109"/>
      <c r="J161" s="109"/>
    </row>
    <row r="162" spans="1:13" x14ac:dyDescent="0.3"/>
    <row r="163" spans="1:13" ht="27.75" customHeight="1" x14ac:dyDescent="0.3">
      <c r="A163" s="105" t="s">
        <v>75</v>
      </c>
      <c r="B163" s="105"/>
      <c r="C163" s="105"/>
      <c r="D163" s="105"/>
      <c r="E163" s="105"/>
      <c r="F163" s="105"/>
      <c r="G163" s="105"/>
      <c r="H163" s="105"/>
      <c r="I163" s="105"/>
      <c r="J163" s="105"/>
    </row>
    <row r="164" spans="1:13" ht="15" customHeight="1" x14ac:dyDescent="0.3">
      <c r="A164" s="102" t="s">
        <v>77</v>
      </c>
      <c r="B164" s="103"/>
      <c r="C164" s="103"/>
      <c r="D164" s="103"/>
      <c r="E164" s="103"/>
      <c r="F164" s="103"/>
      <c r="G164" s="103"/>
      <c r="H164" s="103"/>
      <c r="I164" s="103"/>
      <c r="J164" s="103"/>
    </row>
    <row r="165" spans="1:13" x14ac:dyDescent="0.3">
      <c r="A165" s="100"/>
      <c r="B165" s="101"/>
      <c r="C165" s="101"/>
      <c r="D165" s="101"/>
      <c r="E165" s="101"/>
      <c r="F165" s="101"/>
      <c r="G165" s="101"/>
      <c r="H165" s="101"/>
      <c r="I165" s="101"/>
      <c r="J165" s="101"/>
    </row>
    <row r="166" spans="1:13" ht="57.5" x14ac:dyDescent="0.3">
      <c r="A166" s="24" t="s">
        <v>0</v>
      </c>
      <c r="B166" s="22" t="s">
        <v>2</v>
      </c>
      <c r="C166" s="23"/>
      <c r="D166" s="24" t="str">
        <f>"Employee standard Contribution on salary at "&amp;TEXT(USS_Ee_conts,"0%")&amp;" (corresponds to column A of the PensionSMART Ts &amp; Cs)"</f>
        <v>Employee standard Contribution on salary at 6% (corresponds to column A of the PensionSMART Ts &amp; Cs)</v>
      </c>
      <c r="E166" s="24" t="s">
        <v>3</v>
      </c>
      <c r="F166" s="25" t="s">
        <v>4</v>
      </c>
      <c r="G166" s="25" t="s">
        <v>5</v>
      </c>
      <c r="H166" s="24" t="str">
        <f>"Employer's standard contribution at "&amp;TEXT(SAUL_Care_Er_conts,"0%")&amp;" would be (corresponds to column B of the PensionSMART Ts &amp; Cs)"</f>
        <v>Employer's standard contribution at 21% would be (corresponds to column B of the PensionSMART Ts &amp; Cs)</v>
      </c>
      <c r="I166" s="24" t="s">
        <v>39</v>
      </c>
      <c r="J166" s="24" t="s">
        <v>1</v>
      </c>
    </row>
    <row r="167" spans="1:13" x14ac:dyDescent="0.3">
      <c r="A167" s="36">
        <v>29</v>
      </c>
      <c r="B167" s="37">
        <v>72984</v>
      </c>
      <c r="C167" s="13"/>
      <c r="D167" s="15">
        <f t="shared" ref="D167:D182" si="37">ROUND(PensionableSalary*SAUL_Care_Ee_conts,2)</f>
        <v>4379.04</v>
      </c>
      <c r="E167" s="15">
        <f t="shared" ref="E167:E195" si="38">ROUND(+PensionableSalary-Ee_StandardConts,2)</f>
        <v>68604.960000000006</v>
      </c>
      <c r="F167" s="16">
        <f t="shared" ref="F167:F195" si="39">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3747.88</v>
      </c>
      <c r="G167" s="16">
        <f t="shared" ref="G167:G195" si="40">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3660.3</v>
      </c>
      <c r="H167" s="15">
        <f t="shared" ref="H167:H182" si="41">ROUND(PensionableSalary*SAUL_Care_Er_conts,2)</f>
        <v>15326.64</v>
      </c>
      <c r="I167" s="15">
        <f t="shared" ref="I167:I195" si="42">ROUND(Ee_StandardConts+Er_StandardCont,0)</f>
        <v>19706</v>
      </c>
      <c r="J167" s="15">
        <f t="shared" ref="J167:J195" si="43">ROUND(+Ee_NICs_nonPenSMART-Ee_NICs_PenSmart,2)</f>
        <v>87.58</v>
      </c>
      <c r="L167" s="43"/>
      <c r="M167" s="44"/>
    </row>
    <row r="168" spans="1:13" x14ac:dyDescent="0.3">
      <c r="A168" s="36">
        <v>28</v>
      </c>
      <c r="B168" s="37">
        <v>69871</v>
      </c>
      <c r="C168" s="13"/>
      <c r="D168" s="15">
        <f t="shared" si="37"/>
        <v>4192.26</v>
      </c>
      <c r="E168" s="15">
        <f t="shared" si="38"/>
        <v>65678.740000000005</v>
      </c>
      <c r="F168" s="16">
        <f t="shared" si="39"/>
        <v>3685.62</v>
      </c>
      <c r="G168" s="16">
        <f t="shared" si="40"/>
        <v>3601.77</v>
      </c>
      <c r="H168" s="15">
        <f t="shared" si="41"/>
        <v>14672.91</v>
      </c>
      <c r="I168" s="15">
        <f t="shared" si="42"/>
        <v>18865</v>
      </c>
      <c r="J168" s="15">
        <f t="shared" si="43"/>
        <v>83.85</v>
      </c>
      <c r="L168" s="43"/>
      <c r="M168" s="44"/>
    </row>
    <row r="169" spans="1:13" x14ac:dyDescent="0.3">
      <c r="A169" s="36">
        <v>27</v>
      </c>
      <c r="B169" s="37">
        <v>66886</v>
      </c>
      <c r="C169" s="13"/>
      <c r="D169" s="15">
        <f t="shared" si="37"/>
        <v>4013.16</v>
      </c>
      <c r="E169" s="15">
        <f t="shared" si="38"/>
        <v>62872.84</v>
      </c>
      <c r="F169" s="16">
        <f t="shared" si="39"/>
        <v>3625.92</v>
      </c>
      <c r="G169" s="16">
        <f t="shared" si="40"/>
        <v>3545.66</v>
      </c>
      <c r="H169" s="15">
        <f t="shared" si="41"/>
        <v>14046.06</v>
      </c>
      <c r="I169" s="15">
        <f t="shared" si="42"/>
        <v>18059</v>
      </c>
      <c r="J169" s="15">
        <f t="shared" si="43"/>
        <v>80.260000000000005</v>
      </c>
      <c r="L169" s="43"/>
      <c r="M169" s="44"/>
    </row>
    <row r="170" spans="1:13" x14ac:dyDescent="0.3">
      <c r="A170" s="36">
        <v>26</v>
      </c>
      <c r="B170" s="37">
        <v>64021</v>
      </c>
      <c r="C170" s="13"/>
      <c r="D170" s="15">
        <f t="shared" si="37"/>
        <v>3841.26</v>
      </c>
      <c r="E170" s="15">
        <f t="shared" si="38"/>
        <v>60179.74</v>
      </c>
      <c r="F170" s="16">
        <f t="shared" si="39"/>
        <v>3568.62</v>
      </c>
      <c r="G170" s="16">
        <f t="shared" si="40"/>
        <v>3491.79</v>
      </c>
      <c r="H170" s="15">
        <f t="shared" si="41"/>
        <v>13444.41</v>
      </c>
      <c r="I170" s="15">
        <f t="shared" si="42"/>
        <v>17286</v>
      </c>
      <c r="J170" s="15">
        <f t="shared" si="43"/>
        <v>76.83</v>
      </c>
      <c r="L170" s="43"/>
      <c r="M170" s="44"/>
    </row>
    <row r="171" spans="1:13" x14ac:dyDescent="0.3">
      <c r="A171" s="36">
        <v>25</v>
      </c>
      <c r="B171" s="37">
        <v>61285</v>
      </c>
      <c r="C171" s="13"/>
      <c r="D171" s="15">
        <f t="shared" si="37"/>
        <v>3677.1</v>
      </c>
      <c r="E171" s="15">
        <f t="shared" si="38"/>
        <v>57607.9</v>
      </c>
      <c r="F171" s="16">
        <f t="shared" si="39"/>
        <v>3513.9</v>
      </c>
      <c r="G171" s="16">
        <f t="shared" si="40"/>
        <v>3440.36</v>
      </c>
      <c r="H171" s="15">
        <f t="shared" si="41"/>
        <v>12869.85</v>
      </c>
      <c r="I171" s="15">
        <f t="shared" si="42"/>
        <v>16547</v>
      </c>
      <c r="J171" s="15">
        <f t="shared" si="43"/>
        <v>73.540000000000006</v>
      </c>
      <c r="L171" s="43"/>
      <c r="M171" s="44"/>
    </row>
    <row r="172" spans="1:13" x14ac:dyDescent="0.3">
      <c r="A172" s="36">
        <v>24</v>
      </c>
      <c r="B172" s="37">
        <v>58655</v>
      </c>
      <c r="C172" s="13"/>
      <c r="D172" s="15">
        <f t="shared" si="37"/>
        <v>3519.3</v>
      </c>
      <c r="E172" s="15">
        <f t="shared" si="38"/>
        <v>55135.7</v>
      </c>
      <c r="F172" s="16">
        <f t="shared" si="39"/>
        <v>3461.3</v>
      </c>
      <c r="G172" s="16">
        <f t="shared" si="40"/>
        <v>3390.91</v>
      </c>
      <c r="H172" s="15">
        <f t="shared" si="41"/>
        <v>12317.55</v>
      </c>
      <c r="I172" s="15">
        <f t="shared" si="42"/>
        <v>15837</v>
      </c>
      <c r="J172" s="15">
        <f t="shared" si="43"/>
        <v>70.39</v>
      </c>
      <c r="L172" s="43"/>
      <c r="M172" s="44"/>
    </row>
    <row r="173" spans="1:13" x14ac:dyDescent="0.3">
      <c r="A173" s="36">
        <v>23</v>
      </c>
      <c r="B173" s="37">
        <v>56145</v>
      </c>
      <c r="C173" s="13"/>
      <c r="D173" s="15">
        <f t="shared" si="37"/>
        <v>3368.7</v>
      </c>
      <c r="E173" s="15">
        <f t="shared" si="38"/>
        <v>52776.3</v>
      </c>
      <c r="F173" s="16">
        <f t="shared" si="39"/>
        <v>3411.1</v>
      </c>
      <c r="G173" s="16">
        <f t="shared" si="40"/>
        <v>3343.73</v>
      </c>
      <c r="H173" s="15">
        <f t="shared" si="41"/>
        <v>11790.45</v>
      </c>
      <c r="I173" s="15">
        <f t="shared" si="42"/>
        <v>15159</v>
      </c>
      <c r="J173" s="15">
        <f t="shared" si="43"/>
        <v>67.37</v>
      </c>
      <c r="L173" s="43"/>
      <c r="M173" s="44"/>
    </row>
    <row r="174" spans="1:13" x14ac:dyDescent="0.3">
      <c r="A174" s="36">
        <v>22</v>
      </c>
      <c r="B174" s="37">
        <v>53741</v>
      </c>
      <c r="C174" s="13"/>
      <c r="D174" s="15">
        <f t="shared" si="37"/>
        <v>3224.46</v>
      </c>
      <c r="E174" s="15">
        <f t="shared" si="38"/>
        <v>50516.54</v>
      </c>
      <c r="F174" s="16">
        <f t="shared" si="39"/>
        <v>3363.02</v>
      </c>
      <c r="G174" s="16">
        <f t="shared" si="40"/>
        <v>3298.53</v>
      </c>
      <c r="H174" s="15">
        <f t="shared" si="41"/>
        <v>11285.61</v>
      </c>
      <c r="I174" s="15">
        <f t="shared" si="42"/>
        <v>14510</v>
      </c>
      <c r="J174" s="15">
        <f t="shared" si="43"/>
        <v>64.489999999999995</v>
      </c>
      <c r="L174" s="43"/>
      <c r="M174" s="44"/>
    </row>
    <row r="175" spans="1:13" x14ac:dyDescent="0.3">
      <c r="A175" s="36">
        <v>21</v>
      </c>
      <c r="B175" s="37">
        <v>51430</v>
      </c>
      <c r="C175" s="13"/>
      <c r="D175" s="15">
        <f t="shared" si="37"/>
        <v>3085.8</v>
      </c>
      <c r="E175" s="15">
        <f t="shared" si="38"/>
        <v>48344.2</v>
      </c>
      <c r="F175" s="16">
        <f t="shared" si="39"/>
        <v>3316.8</v>
      </c>
      <c r="G175" s="16">
        <f t="shared" si="40"/>
        <v>3139.54</v>
      </c>
      <c r="H175" s="15">
        <f t="shared" si="41"/>
        <v>10800.3</v>
      </c>
      <c r="I175" s="15">
        <f t="shared" si="42"/>
        <v>13886</v>
      </c>
      <c r="J175" s="15">
        <f t="shared" si="43"/>
        <v>177.26</v>
      </c>
      <c r="L175" s="43"/>
      <c r="M175" s="44"/>
    </row>
    <row r="176" spans="1:13" x14ac:dyDescent="0.3">
      <c r="A176" s="36">
        <v>20</v>
      </c>
      <c r="B176" s="37">
        <v>49217</v>
      </c>
      <c r="C176" s="13"/>
      <c r="D176" s="15">
        <f t="shared" si="37"/>
        <v>2953.02</v>
      </c>
      <c r="E176" s="15">
        <f t="shared" si="38"/>
        <v>46263.98</v>
      </c>
      <c r="F176" s="16">
        <f t="shared" si="39"/>
        <v>3209.36</v>
      </c>
      <c r="G176" s="16">
        <f t="shared" si="40"/>
        <v>2973.12</v>
      </c>
      <c r="H176" s="15">
        <f t="shared" si="41"/>
        <v>10335.57</v>
      </c>
      <c r="I176" s="15">
        <f t="shared" si="42"/>
        <v>13289</v>
      </c>
      <c r="J176" s="15">
        <f t="shared" si="43"/>
        <v>236.24</v>
      </c>
      <c r="L176" s="43"/>
      <c r="M176" s="44"/>
    </row>
    <row r="177" spans="1:13" x14ac:dyDescent="0.3">
      <c r="A177" s="36">
        <v>19</v>
      </c>
      <c r="B177" s="37">
        <v>47105</v>
      </c>
      <c r="C177" s="13"/>
      <c r="D177" s="15">
        <f t="shared" si="37"/>
        <v>2826.3</v>
      </c>
      <c r="E177" s="15">
        <f t="shared" si="38"/>
        <v>44278.7</v>
      </c>
      <c r="F177" s="16">
        <f t="shared" si="39"/>
        <v>3040.4</v>
      </c>
      <c r="G177" s="16">
        <f t="shared" si="40"/>
        <v>2814.3</v>
      </c>
      <c r="H177" s="15">
        <f t="shared" si="41"/>
        <v>9892.0499999999993</v>
      </c>
      <c r="I177" s="15">
        <f t="shared" si="42"/>
        <v>12718</v>
      </c>
      <c r="J177" s="15">
        <f t="shared" si="43"/>
        <v>226.1</v>
      </c>
      <c r="L177" s="43"/>
      <c r="M177" s="44"/>
    </row>
    <row r="178" spans="1:13" x14ac:dyDescent="0.3">
      <c r="A178" s="36">
        <v>18</v>
      </c>
      <c r="B178" s="37">
        <v>45176</v>
      </c>
      <c r="C178" s="13"/>
      <c r="D178" s="15">
        <f t="shared" si="37"/>
        <v>2710.56</v>
      </c>
      <c r="E178" s="15">
        <f t="shared" si="38"/>
        <v>42465.440000000002</v>
      </c>
      <c r="F178" s="16">
        <f t="shared" si="39"/>
        <v>2886.08</v>
      </c>
      <c r="G178" s="16">
        <f t="shared" si="40"/>
        <v>2669.24</v>
      </c>
      <c r="H178" s="15">
        <f t="shared" si="41"/>
        <v>9486.9599999999991</v>
      </c>
      <c r="I178" s="15">
        <f t="shared" si="42"/>
        <v>12198</v>
      </c>
      <c r="J178" s="15">
        <f t="shared" si="43"/>
        <v>216.84</v>
      </c>
      <c r="L178" s="43"/>
      <c r="M178" s="44"/>
    </row>
    <row r="179" spans="1:13" x14ac:dyDescent="0.3">
      <c r="A179" s="36">
        <v>17</v>
      </c>
      <c r="B179" s="37">
        <v>43393</v>
      </c>
      <c r="C179" s="13"/>
      <c r="D179" s="15">
        <f t="shared" si="37"/>
        <v>2603.58</v>
      </c>
      <c r="E179" s="15">
        <f t="shared" si="38"/>
        <v>40789.42</v>
      </c>
      <c r="F179" s="16">
        <f t="shared" si="39"/>
        <v>2743.44</v>
      </c>
      <c r="G179" s="16">
        <f t="shared" si="40"/>
        <v>2535.15</v>
      </c>
      <c r="H179" s="15">
        <f t="shared" si="41"/>
        <v>9112.5300000000007</v>
      </c>
      <c r="I179" s="15">
        <f t="shared" si="42"/>
        <v>11716</v>
      </c>
      <c r="J179" s="15">
        <f t="shared" si="43"/>
        <v>208.29</v>
      </c>
      <c r="L179" s="43"/>
      <c r="M179" s="44"/>
    </row>
    <row r="180" spans="1:13" x14ac:dyDescent="0.3">
      <c r="A180" s="36">
        <v>16</v>
      </c>
      <c r="B180" s="37">
        <v>41688</v>
      </c>
      <c r="C180" s="13"/>
      <c r="D180" s="15">
        <f t="shared" si="37"/>
        <v>2501.2800000000002</v>
      </c>
      <c r="E180" s="15">
        <f t="shared" si="38"/>
        <v>39186.720000000001</v>
      </c>
      <c r="F180" s="16">
        <f t="shared" si="39"/>
        <v>2607.04</v>
      </c>
      <c r="G180" s="16">
        <f t="shared" si="40"/>
        <v>2406.94</v>
      </c>
      <c r="H180" s="15">
        <f t="shared" si="41"/>
        <v>8754.48</v>
      </c>
      <c r="I180" s="15">
        <f t="shared" si="42"/>
        <v>11256</v>
      </c>
      <c r="J180" s="15">
        <f t="shared" si="43"/>
        <v>200.1</v>
      </c>
      <c r="L180" s="43"/>
      <c r="M180" s="44"/>
    </row>
    <row r="181" spans="1:13" x14ac:dyDescent="0.3">
      <c r="A181" s="36">
        <v>15</v>
      </c>
      <c r="B181" s="37">
        <v>40058</v>
      </c>
      <c r="C181" s="13"/>
      <c r="D181" s="15">
        <f t="shared" si="37"/>
        <v>2403.48</v>
      </c>
      <c r="E181" s="15">
        <f t="shared" si="38"/>
        <v>37654.519999999997</v>
      </c>
      <c r="F181" s="16">
        <f t="shared" si="39"/>
        <v>2476.64</v>
      </c>
      <c r="G181" s="16">
        <f t="shared" si="40"/>
        <v>2284.36</v>
      </c>
      <c r="H181" s="15">
        <f t="shared" si="41"/>
        <v>8412.18</v>
      </c>
      <c r="I181" s="15">
        <f t="shared" si="42"/>
        <v>10816</v>
      </c>
      <c r="J181" s="15">
        <f t="shared" si="43"/>
        <v>192.28</v>
      </c>
      <c r="L181" s="43"/>
      <c r="M181" s="44"/>
    </row>
    <row r="182" spans="1:13" x14ac:dyDescent="0.3">
      <c r="A182" s="36">
        <v>14</v>
      </c>
      <c r="B182" s="37">
        <v>38494</v>
      </c>
      <c r="C182" s="13"/>
      <c r="D182" s="15">
        <f t="shared" si="37"/>
        <v>2309.64</v>
      </c>
      <c r="E182" s="15">
        <f t="shared" si="38"/>
        <v>36184.36</v>
      </c>
      <c r="F182" s="16">
        <f t="shared" si="39"/>
        <v>2351.52</v>
      </c>
      <c r="G182" s="16">
        <f t="shared" si="40"/>
        <v>2166.75</v>
      </c>
      <c r="H182" s="15">
        <f t="shared" si="41"/>
        <v>8083.74</v>
      </c>
      <c r="I182" s="15">
        <f t="shared" si="42"/>
        <v>10393</v>
      </c>
      <c r="J182" s="15">
        <f t="shared" si="43"/>
        <v>184.77</v>
      </c>
      <c r="L182" s="43"/>
      <c r="M182" s="44"/>
    </row>
    <row r="183" spans="1:13" hidden="1" x14ac:dyDescent="0.3">
      <c r="A183" s="36">
        <v>13</v>
      </c>
      <c r="B183" s="37"/>
      <c r="C183" s="13"/>
      <c r="D183" s="15" t="e">
        <f t="shared" ref="D183:D195" si="44">ROUND(PensionableSalary*SAUL_Ee_conts,2)</f>
        <v>#NAME?</v>
      </c>
      <c r="E183" s="15" t="e">
        <f t="shared" si="38"/>
        <v>#NAME?</v>
      </c>
      <c r="F183" s="16">
        <f t="shared" si="39"/>
        <v>2002288.18</v>
      </c>
      <c r="G183" s="16" t="e">
        <f t="shared" si="40"/>
        <v>#NAME?</v>
      </c>
      <c r="H183" s="15" t="e">
        <f t="shared" ref="H183:H195" si="45">ROUND(PensionableSalary*SAUL_Er_conts,2)</f>
        <v>#NAME?</v>
      </c>
      <c r="I183" s="15" t="e">
        <f t="shared" si="42"/>
        <v>#NAME?</v>
      </c>
      <c r="J183" s="15" t="e">
        <f t="shared" si="43"/>
        <v>#NAME?</v>
      </c>
      <c r="L183" s="43"/>
      <c r="M183" s="44"/>
    </row>
    <row r="184" spans="1:13" hidden="1" x14ac:dyDescent="0.3">
      <c r="A184" s="36">
        <v>12</v>
      </c>
      <c r="B184" s="37"/>
      <c r="C184" s="13"/>
      <c r="D184" s="15" t="e">
        <f t="shared" si="44"/>
        <v>#NAME?</v>
      </c>
      <c r="E184" s="15" t="e">
        <f t="shared" si="38"/>
        <v>#NAME?</v>
      </c>
      <c r="F184" s="16">
        <f t="shared" si="39"/>
        <v>2002288.18</v>
      </c>
      <c r="G184" s="16" t="e">
        <f t="shared" si="40"/>
        <v>#NAME?</v>
      </c>
      <c r="H184" s="15" t="e">
        <f t="shared" si="45"/>
        <v>#NAME?</v>
      </c>
      <c r="I184" s="15" t="e">
        <f t="shared" si="42"/>
        <v>#NAME?</v>
      </c>
      <c r="J184" s="15" t="e">
        <f t="shared" si="43"/>
        <v>#NAME?</v>
      </c>
      <c r="L184" s="43"/>
      <c r="M184" s="44"/>
    </row>
    <row r="185" spans="1:13" hidden="1" x14ac:dyDescent="0.3">
      <c r="A185" s="36">
        <v>11</v>
      </c>
      <c r="B185" s="37"/>
      <c r="C185" s="13"/>
      <c r="D185" s="15" t="e">
        <f t="shared" si="44"/>
        <v>#NAME?</v>
      </c>
      <c r="E185" s="15" t="e">
        <f t="shared" si="38"/>
        <v>#NAME?</v>
      </c>
      <c r="F185" s="16">
        <f t="shared" si="39"/>
        <v>2002288.18</v>
      </c>
      <c r="G185" s="16" t="e">
        <f t="shared" si="40"/>
        <v>#NAME?</v>
      </c>
      <c r="H185" s="15" t="e">
        <f t="shared" si="45"/>
        <v>#NAME?</v>
      </c>
      <c r="I185" s="15" t="e">
        <f t="shared" si="42"/>
        <v>#NAME?</v>
      </c>
      <c r="J185" s="15" t="e">
        <f t="shared" si="43"/>
        <v>#NAME?</v>
      </c>
      <c r="L185" s="43"/>
      <c r="M185" s="44"/>
    </row>
    <row r="186" spans="1:13" hidden="1" x14ac:dyDescent="0.3">
      <c r="A186" s="36">
        <v>10</v>
      </c>
      <c r="B186" s="37"/>
      <c r="C186" s="13"/>
      <c r="D186" s="15" t="e">
        <f t="shared" si="44"/>
        <v>#NAME?</v>
      </c>
      <c r="E186" s="15" t="e">
        <f t="shared" si="38"/>
        <v>#NAME?</v>
      </c>
      <c r="F186" s="16">
        <f t="shared" si="39"/>
        <v>2002288.18</v>
      </c>
      <c r="G186" s="16" t="e">
        <f t="shared" si="40"/>
        <v>#NAME?</v>
      </c>
      <c r="H186" s="15" t="e">
        <f t="shared" si="45"/>
        <v>#NAME?</v>
      </c>
      <c r="I186" s="15" t="e">
        <f t="shared" si="42"/>
        <v>#NAME?</v>
      </c>
      <c r="J186" s="15" t="e">
        <f t="shared" si="43"/>
        <v>#NAME?</v>
      </c>
      <c r="L186" s="43"/>
      <c r="M186" s="44"/>
    </row>
    <row r="187" spans="1:13" hidden="1" x14ac:dyDescent="0.3">
      <c r="A187" s="36">
        <v>9</v>
      </c>
      <c r="B187" s="37"/>
      <c r="C187" s="13"/>
      <c r="D187" s="15" t="e">
        <f t="shared" si="44"/>
        <v>#NAME?</v>
      </c>
      <c r="E187" s="15" t="e">
        <f t="shared" si="38"/>
        <v>#NAME?</v>
      </c>
      <c r="F187" s="16">
        <f t="shared" si="39"/>
        <v>2002288.18</v>
      </c>
      <c r="G187" s="16" t="e">
        <f t="shared" si="40"/>
        <v>#NAME?</v>
      </c>
      <c r="H187" s="15" t="e">
        <f t="shared" si="45"/>
        <v>#NAME?</v>
      </c>
      <c r="I187" s="15" t="e">
        <f t="shared" si="42"/>
        <v>#NAME?</v>
      </c>
      <c r="J187" s="15" t="e">
        <f t="shared" si="43"/>
        <v>#NAME?</v>
      </c>
      <c r="L187" s="43"/>
      <c r="M187" s="44"/>
    </row>
    <row r="188" spans="1:13" hidden="1" x14ac:dyDescent="0.3">
      <c r="A188" s="36">
        <v>8</v>
      </c>
      <c r="B188" s="37"/>
      <c r="C188" s="13"/>
      <c r="D188" s="15" t="e">
        <f t="shared" si="44"/>
        <v>#NAME?</v>
      </c>
      <c r="E188" s="15" t="e">
        <f t="shared" si="38"/>
        <v>#NAME?</v>
      </c>
      <c r="F188" s="16">
        <f t="shared" si="39"/>
        <v>2002288.18</v>
      </c>
      <c r="G188" s="16" t="e">
        <f t="shared" si="40"/>
        <v>#NAME?</v>
      </c>
      <c r="H188" s="15" t="e">
        <f t="shared" si="45"/>
        <v>#NAME?</v>
      </c>
      <c r="I188" s="15" t="e">
        <f t="shared" si="42"/>
        <v>#NAME?</v>
      </c>
      <c r="J188" s="15" t="e">
        <f t="shared" si="43"/>
        <v>#NAME?</v>
      </c>
      <c r="L188" s="43"/>
      <c r="M188" s="44"/>
    </row>
    <row r="189" spans="1:13" hidden="1" x14ac:dyDescent="0.3">
      <c r="A189" s="36">
        <v>7</v>
      </c>
      <c r="B189" s="37"/>
      <c r="C189" s="13"/>
      <c r="D189" s="15" t="e">
        <f t="shared" si="44"/>
        <v>#NAME?</v>
      </c>
      <c r="E189" s="15" t="e">
        <f t="shared" si="38"/>
        <v>#NAME?</v>
      </c>
      <c r="F189" s="16">
        <f t="shared" si="39"/>
        <v>2002288.18</v>
      </c>
      <c r="G189" s="16" t="e">
        <f t="shared" si="40"/>
        <v>#NAME?</v>
      </c>
      <c r="H189" s="15" t="e">
        <f t="shared" si="45"/>
        <v>#NAME?</v>
      </c>
      <c r="I189" s="15" t="e">
        <f t="shared" si="42"/>
        <v>#NAME?</v>
      </c>
      <c r="J189" s="15" t="e">
        <f t="shared" si="43"/>
        <v>#NAME?</v>
      </c>
      <c r="L189" s="43"/>
      <c r="M189" s="44"/>
    </row>
    <row r="190" spans="1:13" hidden="1" x14ac:dyDescent="0.3">
      <c r="A190" s="36">
        <v>6</v>
      </c>
      <c r="B190" s="37"/>
      <c r="C190" s="13"/>
      <c r="D190" s="15" t="e">
        <f t="shared" si="44"/>
        <v>#NAME?</v>
      </c>
      <c r="E190" s="15" t="e">
        <f t="shared" si="38"/>
        <v>#NAME?</v>
      </c>
      <c r="F190" s="16">
        <f t="shared" si="39"/>
        <v>2002288.18</v>
      </c>
      <c r="G190" s="16" t="e">
        <f t="shared" si="40"/>
        <v>#NAME?</v>
      </c>
      <c r="H190" s="15" t="e">
        <f t="shared" si="45"/>
        <v>#NAME?</v>
      </c>
      <c r="I190" s="15" t="e">
        <f t="shared" si="42"/>
        <v>#NAME?</v>
      </c>
      <c r="J190" s="15" t="e">
        <f t="shared" si="43"/>
        <v>#NAME?</v>
      </c>
      <c r="L190" s="43"/>
      <c r="M190" s="44"/>
    </row>
    <row r="191" spans="1:13" hidden="1" x14ac:dyDescent="0.3">
      <c r="A191" s="36">
        <v>5</v>
      </c>
      <c r="B191" s="37"/>
      <c r="C191" s="13"/>
      <c r="D191" s="15" t="e">
        <f t="shared" si="44"/>
        <v>#NAME?</v>
      </c>
      <c r="E191" s="15" t="e">
        <f t="shared" si="38"/>
        <v>#NAME?</v>
      </c>
      <c r="F191" s="16">
        <f t="shared" si="39"/>
        <v>2002288.18</v>
      </c>
      <c r="G191" s="16" t="e">
        <f t="shared" si="40"/>
        <v>#NAME?</v>
      </c>
      <c r="H191" s="15" t="e">
        <f t="shared" si="45"/>
        <v>#NAME?</v>
      </c>
      <c r="I191" s="15" t="e">
        <f t="shared" si="42"/>
        <v>#NAME?</v>
      </c>
      <c r="J191" s="15" t="e">
        <f t="shared" si="43"/>
        <v>#NAME?</v>
      </c>
      <c r="L191" s="43"/>
      <c r="M191" s="44"/>
    </row>
    <row r="192" spans="1:13" hidden="1" x14ac:dyDescent="0.3">
      <c r="A192" s="36">
        <v>4</v>
      </c>
      <c r="B192" s="37"/>
      <c r="C192" s="13"/>
      <c r="D192" s="15" t="e">
        <f t="shared" si="44"/>
        <v>#NAME?</v>
      </c>
      <c r="E192" s="15" t="e">
        <f t="shared" si="38"/>
        <v>#NAME?</v>
      </c>
      <c r="F192" s="16">
        <f t="shared" si="39"/>
        <v>2002288.18</v>
      </c>
      <c r="G192" s="16" t="e">
        <f t="shared" si="40"/>
        <v>#NAME?</v>
      </c>
      <c r="H192" s="15" t="e">
        <f t="shared" si="45"/>
        <v>#NAME?</v>
      </c>
      <c r="I192" s="15" t="e">
        <f t="shared" si="42"/>
        <v>#NAME?</v>
      </c>
      <c r="J192" s="15" t="e">
        <f t="shared" si="43"/>
        <v>#NAME?</v>
      </c>
      <c r="L192" s="43"/>
      <c r="M192" s="44"/>
    </row>
    <row r="193" spans="1:13" hidden="1" x14ac:dyDescent="0.3">
      <c r="A193" s="36">
        <v>3</v>
      </c>
      <c r="B193" s="37"/>
      <c r="C193" s="13"/>
      <c r="D193" s="15" t="e">
        <f t="shared" si="44"/>
        <v>#NAME?</v>
      </c>
      <c r="E193" s="15" t="e">
        <f t="shared" si="38"/>
        <v>#NAME?</v>
      </c>
      <c r="F193" s="16">
        <f t="shared" si="39"/>
        <v>2002288.18</v>
      </c>
      <c r="G193" s="16" t="e">
        <f t="shared" si="40"/>
        <v>#NAME?</v>
      </c>
      <c r="H193" s="15" t="e">
        <f t="shared" si="45"/>
        <v>#NAME?</v>
      </c>
      <c r="I193" s="15" t="e">
        <f t="shared" si="42"/>
        <v>#NAME?</v>
      </c>
      <c r="J193" s="15" t="e">
        <f t="shared" si="43"/>
        <v>#NAME?</v>
      </c>
      <c r="L193" s="43"/>
      <c r="M193" s="44"/>
    </row>
    <row r="194" spans="1:13" hidden="1" x14ac:dyDescent="0.3">
      <c r="A194" s="36">
        <v>2</v>
      </c>
      <c r="B194" s="37"/>
      <c r="C194" s="13"/>
      <c r="D194" s="15" t="e">
        <f t="shared" si="44"/>
        <v>#NAME?</v>
      </c>
      <c r="E194" s="15" t="e">
        <f t="shared" si="38"/>
        <v>#NAME?</v>
      </c>
      <c r="F194" s="16">
        <f t="shared" si="39"/>
        <v>2002288.18</v>
      </c>
      <c r="G194" s="16" t="e">
        <f t="shared" si="40"/>
        <v>#NAME?</v>
      </c>
      <c r="H194" s="15" t="e">
        <f t="shared" si="45"/>
        <v>#NAME?</v>
      </c>
      <c r="I194" s="15" t="e">
        <f t="shared" si="42"/>
        <v>#NAME?</v>
      </c>
      <c r="J194" s="15" t="e">
        <f t="shared" si="43"/>
        <v>#NAME?</v>
      </c>
      <c r="L194" s="43"/>
      <c r="M194" s="44"/>
    </row>
    <row r="195" spans="1:13" hidden="1" x14ac:dyDescent="0.3">
      <c r="A195" s="36">
        <v>1</v>
      </c>
      <c r="B195" s="37"/>
      <c r="C195" s="13"/>
      <c r="D195" s="15" t="e">
        <f t="shared" si="44"/>
        <v>#NAME?</v>
      </c>
      <c r="E195" s="15" t="e">
        <f t="shared" si="38"/>
        <v>#NAME?</v>
      </c>
      <c r="F195" s="16">
        <f t="shared" si="39"/>
        <v>2002288.18</v>
      </c>
      <c r="G195" s="16" t="e">
        <f t="shared" si="40"/>
        <v>#NAME?</v>
      </c>
      <c r="H195" s="15" t="e">
        <f t="shared" si="45"/>
        <v>#NAME?</v>
      </c>
      <c r="I195" s="15" t="e">
        <f t="shared" si="42"/>
        <v>#NAME?</v>
      </c>
      <c r="J195" s="15" t="e">
        <f t="shared" si="43"/>
        <v>#NAME?</v>
      </c>
      <c r="L195" s="43"/>
      <c r="M195" s="44"/>
    </row>
    <row r="196" spans="1:13" x14ac:dyDescent="0.3">
      <c r="A196" s="100"/>
      <c r="B196" s="101"/>
      <c r="C196" s="101"/>
      <c r="D196" s="101"/>
      <c r="E196" s="101"/>
      <c r="F196" s="101"/>
      <c r="G196" s="101"/>
      <c r="H196" s="101"/>
      <c r="I196" s="101"/>
      <c r="J196" s="101"/>
    </row>
    <row r="197" spans="1:13" x14ac:dyDescent="0.3">
      <c r="A197" s="97" t="s">
        <v>69</v>
      </c>
      <c r="B197" s="109"/>
      <c r="C197" s="109"/>
      <c r="D197" s="109"/>
      <c r="E197" s="109"/>
      <c r="F197" s="109"/>
      <c r="G197" s="109"/>
      <c r="H197" s="109"/>
      <c r="I197" s="109"/>
      <c r="J197" s="109"/>
    </row>
    <row r="198" spans="1:13" x14ac:dyDescent="0.3"/>
  </sheetData>
  <mergeCells count="25">
    <mergeCell ref="A165:J165"/>
    <mergeCell ref="A196:J196"/>
    <mergeCell ref="A197:J197"/>
    <mergeCell ref="A128:J128"/>
    <mergeCell ref="A129:J129"/>
    <mergeCell ref="A160:J160"/>
    <mergeCell ref="A161:J161"/>
    <mergeCell ref="A163:J163"/>
    <mergeCell ref="A164:J164"/>
    <mergeCell ref="B2:I2"/>
    <mergeCell ref="B4:I4"/>
    <mergeCell ref="B5:I5"/>
    <mergeCell ref="B6:I6"/>
    <mergeCell ref="A127:J127"/>
    <mergeCell ref="A8:J8"/>
    <mergeCell ref="A9:J9"/>
    <mergeCell ref="A10:J10"/>
    <mergeCell ref="A65:J65"/>
    <mergeCell ref="A66:J66"/>
    <mergeCell ref="A67:J67"/>
    <mergeCell ref="A68:J68"/>
    <mergeCell ref="A69:J69"/>
    <mergeCell ref="A70:J70"/>
    <mergeCell ref="A124:J124"/>
    <mergeCell ref="A125:J125"/>
  </mergeCells>
  <pageMargins left="0.31496062992125984" right="0.31496062992125984" top="0.74803149606299213" bottom="0.74803149606299213" header="0.31496062992125984" footer="0.31496062992125984"/>
  <pageSetup paperSize="9" scale="59" fitToHeight="0" orientation="portrait" horizontalDpi="300" verticalDpi="300" r:id="rId1"/>
  <headerFooter>
    <oddHeader>&amp;F</oddHeader>
    <oddFooter>&amp;L&amp;BImperial College London Confidential&amp;B&amp;C&amp;D&amp;RPage &amp;P</oddFooter>
  </headerFooter>
  <rowBreaks count="2" manualBreakCount="2">
    <brk id="67" max="9" man="1"/>
    <brk id="12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C057-F878-44DF-8B34-1E0A0F965853}">
  <sheetPr>
    <pageSetUpPr fitToPage="1"/>
  </sheetPr>
  <dimension ref="A1:XFA198"/>
  <sheetViews>
    <sheetView showGridLines="0" tabSelected="1" topLeftCell="A166" zoomScaleNormal="100" workbookViewId="0">
      <selection activeCell="D198" sqref="D198"/>
    </sheetView>
  </sheetViews>
  <sheetFormatPr defaultColWidth="0" defaultRowHeight="13" customHeight="1" zeroHeight="1" x14ac:dyDescent="0.3"/>
  <cols>
    <col min="1" max="2" width="10.54296875" style="1" customWidth="1"/>
    <col min="3" max="3" width="1.54296875" style="1" bestFit="1" customWidth="1"/>
    <col min="4" max="4" width="22.1796875" style="1" customWidth="1"/>
    <col min="5" max="5" width="18.1796875" style="1" customWidth="1"/>
    <col min="6" max="7" width="15.54296875" style="1" customWidth="1"/>
    <col min="8" max="9" width="26.453125" style="1" customWidth="1"/>
    <col min="10" max="10" width="20.453125" style="1" customWidth="1"/>
    <col min="11" max="16381" width="9.1796875" style="1" hidden="1"/>
    <col min="16382" max="16382" width="10.81640625" style="1" customWidth="1"/>
    <col min="16383" max="16383" width="17.1796875" style="1" customWidth="1"/>
    <col min="16384" max="16384" width="11.1796875" style="1" customWidth="1"/>
  </cols>
  <sheetData>
    <row r="1" spans="1:51" ht="48.75" customHeight="1" x14ac:dyDescent="0.3"/>
    <row r="2" spans="1:51" ht="64.5" customHeight="1" x14ac:dyDescent="0.3">
      <c r="B2" s="79" t="s">
        <v>54</v>
      </c>
      <c r="C2" s="86"/>
      <c r="D2" s="86"/>
      <c r="E2" s="86"/>
      <c r="F2" s="86"/>
      <c r="G2" s="86"/>
      <c r="H2" s="86"/>
      <c r="I2" s="86"/>
      <c r="J2" s="49"/>
    </row>
    <row r="3" spans="1:51" x14ac:dyDescent="0.3">
      <c r="A3"/>
      <c r="B3"/>
      <c r="C3"/>
      <c r="D3"/>
      <c r="E3"/>
      <c r="F3"/>
      <c r="G3"/>
      <c r="H3"/>
      <c r="I3"/>
      <c r="J3"/>
    </row>
    <row r="4" spans="1:51" ht="36.75" customHeight="1" x14ac:dyDescent="0.4">
      <c r="B4" s="95" t="str">
        <f>"SAUL PensionSMART Ready Reckoner for "&amp;TaxYear&amp;" tax year, and pay scale applicable from "&amp;TEXT(PayScaleDate,"d mmmm yyyy")</f>
        <v>SAUL PensionSMART Ready Reckoner for 2024/25 tax year, and pay scale applicable from 1 January 2024</v>
      </c>
      <c r="C4" s="96"/>
      <c r="D4" s="96"/>
      <c r="E4" s="96"/>
      <c r="F4" s="96"/>
      <c r="G4" s="96"/>
      <c r="H4" s="96"/>
      <c r="I4" s="96"/>
      <c r="J4" s="73"/>
    </row>
    <row r="5" spans="1:51" ht="48.75" customHeight="1" x14ac:dyDescent="0.3">
      <c r="B5" s="97" t="s">
        <v>58</v>
      </c>
      <c r="C5" s="98"/>
      <c r="D5" s="98"/>
      <c r="E5" s="98"/>
      <c r="F5" s="98"/>
      <c r="G5" s="98"/>
      <c r="H5" s="98"/>
      <c r="I5" s="98"/>
      <c r="J5" s="46"/>
    </row>
    <row r="6" spans="1:51" ht="45.75" customHeight="1" x14ac:dyDescent="0.3">
      <c r="B6" s="99" t="s">
        <v>70</v>
      </c>
      <c r="C6" s="98"/>
      <c r="D6" s="98"/>
      <c r="E6" s="98"/>
      <c r="F6" s="98"/>
      <c r="G6" s="98"/>
      <c r="H6" s="98"/>
      <c r="I6" s="98"/>
      <c r="J6" s="47"/>
    </row>
    <row r="7" spans="1:51" ht="18" customHeight="1" x14ac:dyDescent="0.3">
      <c r="A7" s="8"/>
      <c r="B7" s="8"/>
      <c r="C7" s="8"/>
      <c r="D7" s="8"/>
      <c r="E7" s="8"/>
      <c r="F7" s="8"/>
      <c r="G7" s="8"/>
      <c r="H7" s="8"/>
      <c r="I7" s="8"/>
      <c r="J7" s="8"/>
    </row>
    <row r="8" spans="1:51" x14ac:dyDescent="0.3">
      <c r="A8" s="104"/>
      <c r="B8" s="104"/>
      <c r="C8" s="104"/>
      <c r="D8" s="104"/>
      <c r="E8" s="104"/>
      <c r="F8" s="104"/>
      <c r="G8" s="104"/>
      <c r="H8" s="104"/>
      <c r="I8" s="104"/>
      <c r="J8" s="104"/>
    </row>
    <row r="9" spans="1:51" ht="27" customHeight="1" x14ac:dyDescent="0.3">
      <c r="A9" s="105" t="s">
        <v>74</v>
      </c>
      <c r="B9" s="105"/>
      <c r="C9" s="105"/>
      <c r="D9" s="105"/>
      <c r="E9" s="105"/>
      <c r="F9" s="105"/>
      <c r="G9" s="105"/>
      <c r="H9" s="105"/>
      <c r="I9" s="105"/>
      <c r="J9" s="105"/>
    </row>
    <row r="10" spans="1:51" ht="15.75" customHeight="1" x14ac:dyDescent="0.3">
      <c r="A10" s="102" t="s">
        <v>76</v>
      </c>
      <c r="B10" s="106"/>
      <c r="C10" s="106"/>
      <c r="D10" s="106"/>
      <c r="E10" s="106"/>
      <c r="F10" s="106"/>
      <c r="G10" s="106"/>
      <c r="H10" s="106"/>
      <c r="I10" s="106"/>
      <c r="J10" s="106"/>
    </row>
    <row r="11" spans="1:51" x14ac:dyDescent="0.3">
      <c r="A11" s="41"/>
      <c r="B11" s="40"/>
      <c r="C11" s="40"/>
      <c r="D11" s="40"/>
      <c r="E11" s="40"/>
      <c r="F11" s="40"/>
      <c r="G11" s="40"/>
      <c r="H11" s="40"/>
      <c r="I11" s="40"/>
      <c r="J11" s="40"/>
    </row>
    <row r="12" spans="1:51" ht="89.25" customHeight="1" x14ac:dyDescent="0.3">
      <c r="A12" s="24" t="s">
        <v>0</v>
      </c>
      <c r="B12" s="22" t="s">
        <v>2</v>
      </c>
      <c r="C12" s="23"/>
      <c r="D12" s="24" t="str">
        <f>"Employee standard Contribution on salary at "&amp;TEXT(SAUL_Start_Ee_Conts,"0%")&amp;" (corresponds to column A of the PensionSMART Ts &amp; Cs)"</f>
        <v>Employee standard Contribution on salary at 6% (corresponds to column A of the PensionSMART Ts &amp; Cs)</v>
      </c>
      <c r="E12" s="24" t="s">
        <v>3</v>
      </c>
      <c r="F12" s="25" t="s">
        <v>38</v>
      </c>
      <c r="G12" s="25" t="s">
        <v>5</v>
      </c>
      <c r="H12" s="24" t="str">
        <f>"Employer's standard contribution at "&amp;TEXT(SAUL_Start_Er_Conts,"0%")&amp;" would be (corresponds to column B of the PensionSMART Ts &amp; Cs)"</f>
        <v>Employer's standard contribution at 15% would be (corresponds to column B of the PensionSMART Ts &amp; Cs)</v>
      </c>
      <c r="I12" s="24" t="s">
        <v>39</v>
      </c>
      <c r="J12" s="24" t="s">
        <v>1</v>
      </c>
    </row>
    <row r="13" spans="1:51" x14ac:dyDescent="0.3">
      <c r="A13" s="34">
        <v>52</v>
      </c>
      <c r="B13" s="35">
        <v>81701</v>
      </c>
      <c r="C13" s="10"/>
      <c r="D13" s="15">
        <f t="shared" ref="D13:D44" si="0">ROUND(PensionableSalary*SAUL_Start_Ee_Conts,2)</f>
        <v>4902.0600000000004</v>
      </c>
      <c r="E13" s="15">
        <f>ROUND(+PensionableSalary-Ee_StandardConts,2)</f>
        <v>76798.94</v>
      </c>
      <c r="F13" s="16">
        <f t="shared" ref="F13:F44" si="1">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3922.22</v>
      </c>
      <c r="G13" s="16">
        <f t="shared" ref="G13:G44" si="2">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3824.18</v>
      </c>
      <c r="H13" s="15">
        <f t="shared" ref="H13:H44" si="3">ROUND(PensionableSalary*SAUL_Start_Er_Conts,2)</f>
        <v>12255.15</v>
      </c>
      <c r="I13" s="15">
        <f>ROUND(Ee_StandardConts+Er_StandardCont,0)</f>
        <v>17157</v>
      </c>
      <c r="J13" s="15">
        <f>ROUND(+Ee_NICs_nonPenSMART-Ee_NICs_PenSmart,2)</f>
        <v>98.04</v>
      </c>
      <c r="L13" s="43"/>
      <c r="M13" s="44"/>
      <c r="AX13" s="2"/>
      <c r="AY13" s="3"/>
    </row>
    <row r="14" spans="1:51" x14ac:dyDescent="0.3">
      <c r="A14" s="36">
        <v>51</v>
      </c>
      <c r="B14" s="37">
        <v>79437</v>
      </c>
      <c r="C14" s="14"/>
      <c r="D14" s="15">
        <f t="shared" si="0"/>
        <v>4766.22</v>
      </c>
      <c r="E14" s="15">
        <f t="shared" ref="E14:E44" si="4">ROUND(+PensionableSalary-Ee_StandardConts,2)</f>
        <v>74670.78</v>
      </c>
      <c r="F14" s="16">
        <f t="shared" si="1"/>
        <v>3876.94</v>
      </c>
      <c r="G14" s="16">
        <f t="shared" si="2"/>
        <v>3781.62</v>
      </c>
      <c r="H14" s="15">
        <f t="shared" si="3"/>
        <v>11915.55</v>
      </c>
      <c r="I14" s="15">
        <f t="shared" ref="I14:I44" si="5">ROUND(Ee_StandardConts+Er_StandardCont,0)</f>
        <v>16682</v>
      </c>
      <c r="J14" s="15">
        <f t="shared" ref="J14:J44" si="6">ROUND(+Ee_NICs_nonPenSMART-Ee_NICs_PenSmart,2)</f>
        <v>95.32</v>
      </c>
      <c r="L14" s="43"/>
      <c r="M14" s="44"/>
      <c r="AX14" s="2"/>
      <c r="AY14" s="3"/>
    </row>
    <row r="15" spans="1:51" x14ac:dyDescent="0.3">
      <c r="A15" s="36">
        <v>50</v>
      </c>
      <c r="B15" s="37">
        <v>77323</v>
      </c>
      <c r="C15" s="14"/>
      <c r="D15" s="15">
        <f t="shared" si="0"/>
        <v>4639.38</v>
      </c>
      <c r="E15" s="15">
        <f t="shared" si="4"/>
        <v>72683.62</v>
      </c>
      <c r="F15" s="16">
        <f t="shared" si="1"/>
        <v>3834.66</v>
      </c>
      <c r="G15" s="16">
        <f t="shared" si="2"/>
        <v>3741.87</v>
      </c>
      <c r="H15" s="15">
        <f t="shared" si="3"/>
        <v>11598.45</v>
      </c>
      <c r="I15" s="15">
        <f t="shared" si="5"/>
        <v>16238</v>
      </c>
      <c r="J15" s="15">
        <f t="shared" si="6"/>
        <v>92.79</v>
      </c>
      <c r="L15" s="43"/>
      <c r="M15" s="44"/>
      <c r="AX15" s="2"/>
      <c r="AY15" s="3"/>
    </row>
    <row r="16" spans="1:51" x14ac:dyDescent="0.3">
      <c r="A16" s="36">
        <v>49</v>
      </c>
      <c r="B16" s="37">
        <v>75337</v>
      </c>
      <c r="C16" s="14"/>
      <c r="D16" s="15">
        <f t="shared" si="0"/>
        <v>4520.22</v>
      </c>
      <c r="E16" s="15">
        <f t="shared" si="4"/>
        <v>70816.78</v>
      </c>
      <c r="F16" s="16">
        <f t="shared" si="1"/>
        <v>3794.94</v>
      </c>
      <c r="G16" s="16">
        <f t="shared" si="2"/>
        <v>3704.54</v>
      </c>
      <c r="H16" s="15">
        <f t="shared" si="3"/>
        <v>11300.55</v>
      </c>
      <c r="I16" s="15">
        <f t="shared" si="5"/>
        <v>15821</v>
      </c>
      <c r="J16" s="15">
        <f t="shared" si="6"/>
        <v>90.4</v>
      </c>
      <c r="L16" s="43"/>
      <c r="M16" s="44"/>
      <c r="AX16" s="2"/>
      <c r="AY16" s="3"/>
    </row>
    <row r="17" spans="1:51" x14ac:dyDescent="0.3">
      <c r="A17" s="36">
        <v>48</v>
      </c>
      <c r="B17" s="37">
        <v>73331</v>
      </c>
      <c r="C17" s="14"/>
      <c r="D17" s="15">
        <f t="shared" si="0"/>
        <v>4399.8599999999997</v>
      </c>
      <c r="E17" s="15">
        <f t="shared" si="4"/>
        <v>68931.14</v>
      </c>
      <c r="F17" s="16">
        <f t="shared" si="1"/>
        <v>3754.82</v>
      </c>
      <c r="G17" s="16">
        <f t="shared" si="2"/>
        <v>3666.82</v>
      </c>
      <c r="H17" s="15">
        <f t="shared" si="3"/>
        <v>10999.65</v>
      </c>
      <c r="I17" s="15">
        <f t="shared" si="5"/>
        <v>15400</v>
      </c>
      <c r="J17" s="15">
        <f t="shared" si="6"/>
        <v>88</v>
      </c>
      <c r="L17" s="43"/>
      <c r="M17" s="44"/>
      <c r="AX17" s="2"/>
      <c r="AY17" s="3"/>
    </row>
    <row r="18" spans="1:51" x14ac:dyDescent="0.3">
      <c r="A18" s="36">
        <v>47</v>
      </c>
      <c r="B18" s="37">
        <v>71402</v>
      </c>
      <c r="C18" s="14"/>
      <c r="D18" s="15">
        <f t="shared" si="0"/>
        <v>4284.12</v>
      </c>
      <c r="E18" s="15">
        <f t="shared" si="4"/>
        <v>67117.88</v>
      </c>
      <c r="F18" s="16">
        <f t="shared" si="1"/>
        <v>3716.24</v>
      </c>
      <c r="G18" s="16">
        <f t="shared" si="2"/>
        <v>3630.56</v>
      </c>
      <c r="H18" s="15">
        <f t="shared" si="3"/>
        <v>10710.3</v>
      </c>
      <c r="I18" s="15">
        <f t="shared" si="5"/>
        <v>14994</v>
      </c>
      <c r="J18" s="15">
        <f t="shared" si="6"/>
        <v>85.68</v>
      </c>
      <c r="L18" s="43"/>
      <c r="M18" s="44"/>
      <c r="AX18" s="2"/>
      <c r="AY18" s="3"/>
    </row>
    <row r="19" spans="1:51" x14ac:dyDescent="0.3">
      <c r="A19" s="36">
        <v>46</v>
      </c>
      <c r="B19" s="37">
        <v>69510</v>
      </c>
      <c r="C19" s="14"/>
      <c r="D19" s="15">
        <f t="shared" si="0"/>
        <v>4170.6000000000004</v>
      </c>
      <c r="E19" s="15">
        <f t="shared" si="4"/>
        <v>65339.4</v>
      </c>
      <c r="F19" s="16">
        <f t="shared" si="1"/>
        <v>3678.4</v>
      </c>
      <c r="G19" s="16">
        <f t="shared" si="2"/>
        <v>3594.99</v>
      </c>
      <c r="H19" s="15">
        <f t="shared" si="3"/>
        <v>10426.5</v>
      </c>
      <c r="I19" s="15">
        <f t="shared" si="5"/>
        <v>14597</v>
      </c>
      <c r="J19" s="15">
        <f t="shared" si="6"/>
        <v>83.41</v>
      </c>
      <c r="L19" s="43"/>
      <c r="M19" s="44"/>
      <c r="AX19" s="2"/>
      <c r="AY19" s="3"/>
    </row>
    <row r="20" spans="1:51" x14ac:dyDescent="0.3">
      <c r="A20" s="36">
        <v>45</v>
      </c>
      <c r="B20" s="37">
        <v>67674</v>
      </c>
      <c r="C20" s="14"/>
      <c r="D20" s="15">
        <f t="shared" si="0"/>
        <v>4060.44</v>
      </c>
      <c r="E20" s="15">
        <f t="shared" si="4"/>
        <v>63613.56</v>
      </c>
      <c r="F20" s="16">
        <f t="shared" si="1"/>
        <v>3641.68</v>
      </c>
      <c r="G20" s="16">
        <f t="shared" si="2"/>
        <v>3560.47</v>
      </c>
      <c r="H20" s="15">
        <f t="shared" si="3"/>
        <v>10151.1</v>
      </c>
      <c r="I20" s="15">
        <f t="shared" si="5"/>
        <v>14212</v>
      </c>
      <c r="J20" s="15">
        <f t="shared" si="6"/>
        <v>81.209999999999994</v>
      </c>
      <c r="L20" s="43"/>
      <c r="M20" s="44"/>
      <c r="AX20" s="2"/>
      <c r="AY20" s="3"/>
    </row>
    <row r="21" spans="1:51" x14ac:dyDescent="0.3">
      <c r="A21" s="36">
        <v>44</v>
      </c>
      <c r="B21" s="37">
        <v>65935</v>
      </c>
      <c r="C21" s="14"/>
      <c r="D21" s="15">
        <f t="shared" si="0"/>
        <v>3956.1</v>
      </c>
      <c r="E21" s="15">
        <f t="shared" si="4"/>
        <v>61978.9</v>
      </c>
      <c r="F21" s="16">
        <f t="shared" si="1"/>
        <v>3606.9</v>
      </c>
      <c r="G21" s="16">
        <f t="shared" si="2"/>
        <v>3527.78</v>
      </c>
      <c r="H21" s="15">
        <f t="shared" si="3"/>
        <v>9890.25</v>
      </c>
      <c r="I21" s="15">
        <f t="shared" si="5"/>
        <v>13846</v>
      </c>
      <c r="J21" s="15">
        <f t="shared" si="6"/>
        <v>79.12</v>
      </c>
      <c r="L21" s="43"/>
      <c r="M21" s="44"/>
      <c r="AX21" s="2"/>
      <c r="AY21" s="3"/>
    </row>
    <row r="22" spans="1:51" x14ac:dyDescent="0.3">
      <c r="A22" s="36">
        <v>43</v>
      </c>
      <c r="B22" s="37">
        <v>64216</v>
      </c>
      <c r="C22" s="14"/>
      <c r="D22" s="15">
        <f t="shared" si="0"/>
        <v>3852.96</v>
      </c>
      <c r="E22" s="15">
        <f t="shared" si="4"/>
        <v>60363.040000000001</v>
      </c>
      <c r="F22" s="16">
        <f t="shared" si="1"/>
        <v>3572.52</v>
      </c>
      <c r="G22" s="16">
        <f t="shared" si="2"/>
        <v>3495.46</v>
      </c>
      <c r="H22" s="15">
        <f t="shared" si="3"/>
        <v>9632.4</v>
      </c>
      <c r="I22" s="15">
        <f t="shared" si="5"/>
        <v>13485</v>
      </c>
      <c r="J22" s="15">
        <f t="shared" si="6"/>
        <v>77.06</v>
      </c>
      <c r="L22" s="43"/>
      <c r="M22" s="44"/>
      <c r="AX22" s="2"/>
      <c r="AY22" s="3"/>
    </row>
    <row r="23" spans="1:51" x14ac:dyDescent="0.3">
      <c r="A23" s="36">
        <v>42</v>
      </c>
      <c r="B23" s="37">
        <v>62520</v>
      </c>
      <c r="C23" s="14"/>
      <c r="D23" s="15">
        <f t="shared" si="0"/>
        <v>3751.2</v>
      </c>
      <c r="E23" s="15">
        <f t="shared" si="4"/>
        <v>58768.800000000003</v>
      </c>
      <c r="F23" s="16">
        <f t="shared" si="1"/>
        <v>3538.6</v>
      </c>
      <c r="G23" s="16">
        <f t="shared" si="2"/>
        <v>3463.58</v>
      </c>
      <c r="H23" s="15">
        <f t="shared" si="3"/>
        <v>9378</v>
      </c>
      <c r="I23" s="15">
        <f t="shared" si="5"/>
        <v>13129</v>
      </c>
      <c r="J23" s="15">
        <f t="shared" si="6"/>
        <v>75.02</v>
      </c>
      <c r="L23" s="43"/>
      <c r="M23" s="44"/>
      <c r="AX23" s="2"/>
      <c r="AY23" s="3"/>
    </row>
    <row r="24" spans="1:51" x14ac:dyDescent="0.3">
      <c r="A24" s="36">
        <v>41</v>
      </c>
      <c r="B24" s="37">
        <v>60942</v>
      </c>
      <c r="C24" s="14"/>
      <c r="D24" s="15">
        <f t="shared" si="0"/>
        <v>3656.52</v>
      </c>
      <c r="E24" s="15">
        <f t="shared" si="4"/>
        <v>57285.48</v>
      </c>
      <c r="F24" s="16">
        <f t="shared" si="1"/>
        <v>3507.04</v>
      </c>
      <c r="G24" s="16">
        <f t="shared" si="2"/>
        <v>3433.91</v>
      </c>
      <c r="H24" s="15">
        <f t="shared" si="3"/>
        <v>9141.2999999999993</v>
      </c>
      <c r="I24" s="15">
        <f t="shared" si="5"/>
        <v>12798</v>
      </c>
      <c r="J24" s="15">
        <f t="shared" si="6"/>
        <v>73.13</v>
      </c>
      <c r="L24" s="43"/>
      <c r="M24" s="44"/>
      <c r="AX24" s="2"/>
      <c r="AY24" s="3"/>
    </row>
    <row r="25" spans="1:51" x14ac:dyDescent="0.3">
      <c r="A25" s="36">
        <v>40</v>
      </c>
      <c r="B25" s="37">
        <v>59363</v>
      </c>
      <c r="C25" s="14"/>
      <c r="D25" s="15">
        <f t="shared" si="0"/>
        <v>3561.78</v>
      </c>
      <c r="E25" s="15">
        <f t="shared" si="4"/>
        <v>55801.22</v>
      </c>
      <c r="F25" s="16">
        <f t="shared" si="1"/>
        <v>3475.46</v>
      </c>
      <c r="G25" s="16">
        <f t="shared" si="2"/>
        <v>3404.22</v>
      </c>
      <c r="H25" s="15">
        <f t="shared" si="3"/>
        <v>8904.4500000000007</v>
      </c>
      <c r="I25" s="15">
        <f t="shared" si="5"/>
        <v>12466</v>
      </c>
      <c r="J25" s="15">
        <f t="shared" si="6"/>
        <v>71.239999999999995</v>
      </c>
      <c r="L25" s="43"/>
      <c r="M25" s="44"/>
      <c r="AX25" s="2"/>
      <c r="AY25" s="3"/>
    </row>
    <row r="26" spans="1:51" x14ac:dyDescent="0.3">
      <c r="A26" s="36">
        <v>39</v>
      </c>
      <c r="B26" s="37">
        <v>57842</v>
      </c>
      <c r="C26" s="14"/>
      <c r="D26" s="15">
        <f t="shared" si="0"/>
        <v>3470.52</v>
      </c>
      <c r="E26" s="15">
        <f t="shared" si="4"/>
        <v>54371.48</v>
      </c>
      <c r="F26" s="16">
        <f t="shared" si="1"/>
        <v>3445.04</v>
      </c>
      <c r="G26" s="16">
        <f t="shared" si="2"/>
        <v>3375.63</v>
      </c>
      <c r="H26" s="15">
        <f t="shared" si="3"/>
        <v>8676.2999999999993</v>
      </c>
      <c r="I26" s="15">
        <f t="shared" si="5"/>
        <v>12147</v>
      </c>
      <c r="J26" s="15">
        <f t="shared" si="6"/>
        <v>69.41</v>
      </c>
      <c r="L26" s="43"/>
      <c r="M26" s="44"/>
      <c r="AX26" s="2"/>
      <c r="AY26" s="3"/>
    </row>
    <row r="27" spans="1:51" x14ac:dyDescent="0.3">
      <c r="A27" s="36">
        <v>38</v>
      </c>
      <c r="B27" s="37">
        <v>56345</v>
      </c>
      <c r="C27" s="14"/>
      <c r="D27" s="15">
        <f t="shared" si="0"/>
        <v>3380.7</v>
      </c>
      <c r="E27" s="15">
        <f t="shared" si="4"/>
        <v>52964.3</v>
      </c>
      <c r="F27" s="16">
        <f t="shared" si="1"/>
        <v>3415.1</v>
      </c>
      <c r="G27" s="16">
        <f t="shared" si="2"/>
        <v>3347.49</v>
      </c>
      <c r="H27" s="15">
        <f t="shared" si="3"/>
        <v>8451.75</v>
      </c>
      <c r="I27" s="15">
        <f t="shared" si="5"/>
        <v>11832</v>
      </c>
      <c r="J27" s="15">
        <f t="shared" si="6"/>
        <v>67.61</v>
      </c>
      <c r="L27" s="43"/>
      <c r="M27" s="44"/>
      <c r="AX27" s="2"/>
      <c r="AY27" s="3"/>
    </row>
    <row r="28" spans="1:51" x14ac:dyDescent="0.3">
      <c r="A28" s="36">
        <v>37</v>
      </c>
      <c r="B28" s="37">
        <v>54927</v>
      </c>
      <c r="C28" s="14"/>
      <c r="D28" s="15">
        <f t="shared" si="0"/>
        <v>3295.62</v>
      </c>
      <c r="E28" s="15">
        <f t="shared" si="4"/>
        <v>51631.38</v>
      </c>
      <c r="F28" s="16">
        <f t="shared" si="1"/>
        <v>3386.74</v>
      </c>
      <c r="G28" s="16">
        <f t="shared" si="2"/>
        <v>3320.83</v>
      </c>
      <c r="H28" s="15">
        <f t="shared" si="3"/>
        <v>8239.0499999999993</v>
      </c>
      <c r="I28" s="15">
        <f t="shared" si="5"/>
        <v>11535</v>
      </c>
      <c r="J28" s="15">
        <f t="shared" si="6"/>
        <v>65.91</v>
      </c>
      <c r="L28" s="43"/>
      <c r="M28" s="44"/>
      <c r="AX28" s="2"/>
      <c r="AY28" s="3"/>
    </row>
    <row r="29" spans="1:51" x14ac:dyDescent="0.3">
      <c r="A29" s="36">
        <v>36</v>
      </c>
      <c r="B29" s="37">
        <v>53558</v>
      </c>
      <c r="C29" s="14"/>
      <c r="D29" s="15">
        <f t="shared" si="0"/>
        <v>3213.48</v>
      </c>
      <c r="E29" s="15">
        <f t="shared" si="4"/>
        <v>50344.52</v>
      </c>
      <c r="F29" s="16">
        <f t="shared" si="1"/>
        <v>3359.36</v>
      </c>
      <c r="G29" s="16">
        <f t="shared" si="2"/>
        <v>3295.09</v>
      </c>
      <c r="H29" s="15">
        <f t="shared" si="3"/>
        <v>8033.7</v>
      </c>
      <c r="I29" s="15">
        <f t="shared" si="5"/>
        <v>11247</v>
      </c>
      <c r="J29" s="15">
        <f t="shared" si="6"/>
        <v>64.27</v>
      </c>
      <c r="L29" s="43"/>
      <c r="M29" s="44"/>
      <c r="AX29" s="2"/>
      <c r="AY29" s="3"/>
    </row>
    <row r="30" spans="1:51" x14ac:dyDescent="0.3">
      <c r="A30" s="36">
        <v>35</v>
      </c>
      <c r="B30" s="37">
        <v>52201</v>
      </c>
      <c r="C30" s="14"/>
      <c r="D30" s="15">
        <f t="shared" si="0"/>
        <v>3132.06</v>
      </c>
      <c r="E30" s="15">
        <f t="shared" si="4"/>
        <v>49068.94</v>
      </c>
      <c r="F30" s="16">
        <f t="shared" si="1"/>
        <v>3332.22</v>
      </c>
      <c r="G30" s="16">
        <f t="shared" si="2"/>
        <v>3197.52</v>
      </c>
      <c r="H30" s="15">
        <f t="shared" si="3"/>
        <v>7830.15</v>
      </c>
      <c r="I30" s="15">
        <f t="shared" si="5"/>
        <v>10962</v>
      </c>
      <c r="J30" s="15">
        <f t="shared" si="6"/>
        <v>134.69999999999999</v>
      </c>
      <c r="L30" s="43"/>
      <c r="M30" s="44"/>
      <c r="AX30" s="2"/>
      <c r="AY30" s="3"/>
    </row>
    <row r="31" spans="1:51" x14ac:dyDescent="0.3">
      <c r="A31" s="36">
        <v>34</v>
      </c>
      <c r="B31" s="37">
        <v>50910</v>
      </c>
      <c r="C31" s="14"/>
      <c r="D31" s="15">
        <f t="shared" si="0"/>
        <v>3054.6</v>
      </c>
      <c r="E31" s="15">
        <f t="shared" si="4"/>
        <v>47855.4</v>
      </c>
      <c r="F31" s="16">
        <f t="shared" si="1"/>
        <v>3306.4</v>
      </c>
      <c r="G31" s="16">
        <f t="shared" si="2"/>
        <v>3100.43</v>
      </c>
      <c r="H31" s="15">
        <f t="shared" si="3"/>
        <v>7636.5</v>
      </c>
      <c r="I31" s="15">
        <f t="shared" si="5"/>
        <v>10691</v>
      </c>
      <c r="J31" s="15">
        <f t="shared" si="6"/>
        <v>205.97</v>
      </c>
      <c r="L31" s="43"/>
      <c r="M31" s="44"/>
      <c r="AX31" s="2"/>
      <c r="AY31" s="3"/>
    </row>
    <row r="32" spans="1:51" x14ac:dyDescent="0.3">
      <c r="A32" s="36">
        <v>33</v>
      </c>
      <c r="B32" s="37">
        <v>49661</v>
      </c>
      <c r="C32" s="14"/>
      <c r="D32" s="15">
        <f t="shared" si="0"/>
        <v>2979.66</v>
      </c>
      <c r="E32" s="15">
        <f t="shared" si="4"/>
        <v>46681.34</v>
      </c>
      <c r="F32" s="16">
        <f t="shared" si="1"/>
        <v>3244.88</v>
      </c>
      <c r="G32" s="16">
        <f t="shared" si="2"/>
        <v>3006.51</v>
      </c>
      <c r="H32" s="15">
        <f t="shared" si="3"/>
        <v>7449.15</v>
      </c>
      <c r="I32" s="15">
        <f t="shared" si="5"/>
        <v>10429</v>
      </c>
      <c r="J32" s="15">
        <f t="shared" si="6"/>
        <v>238.37</v>
      </c>
      <c r="L32" s="43"/>
      <c r="M32" s="44"/>
      <c r="AX32" s="2"/>
      <c r="AY32" s="3"/>
    </row>
    <row r="33" spans="1:51" x14ac:dyDescent="0.3">
      <c r="A33" s="36">
        <v>32</v>
      </c>
      <c r="B33" s="37">
        <v>48516</v>
      </c>
      <c r="C33" s="14"/>
      <c r="D33" s="15">
        <f t="shared" si="0"/>
        <v>2910.96</v>
      </c>
      <c r="E33" s="15">
        <f t="shared" si="4"/>
        <v>45605.04</v>
      </c>
      <c r="F33" s="16">
        <f t="shared" si="1"/>
        <v>3153.28</v>
      </c>
      <c r="G33" s="16">
        <f t="shared" si="2"/>
        <v>2920.4</v>
      </c>
      <c r="H33" s="15">
        <f t="shared" si="3"/>
        <v>7277.4</v>
      </c>
      <c r="I33" s="15">
        <f t="shared" si="5"/>
        <v>10188</v>
      </c>
      <c r="J33" s="15">
        <f t="shared" si="6"/>
        <v>232.88</v>
      </c>
      <c r="L33" s="43"/>
      <c r="M33" s="44"/>
      <c r="AX33" s="2"/>
      <c r="AY33" s="3"/>
    </row>
    <row r="34" spans="1:51" x14ac:dyDescent="0.3">
      <c r="A34" s="36">
        <v>31</v>
      </c>
      <c r="B34" s="37">
        <v>47377</v>
      </c>
      <c r="C34" s="14"/>
      <c r="D34" s="15">
        <f t="shared" si="0"/>
        <v>2842.62</v>
      </c>
      <c r="E34" s="15">
        <f t="shared" si="4"/>
        <v>44534.38</v>
      </c>
      <c r="F34" s="16">
        <f t="shared" si="1"/>
        <v>3062.16</v>
      </c>
      <c r="G34" s="16">
        <f t="shared" si="2"/>
        <v>2834.75</v>
      </c>
      <c r="H34" s="15">
        <f t="shared" si="3"/>
        <v>7106.55</v>
      </c>
      <c r="I34" s="15">
        <f t="shared" si="5"/>
        <v>9949</v>
      </c>
      <c r="J34" s="15">
        <f t="shared" si="6"/>
        <v>227.41</v>
      </c>
      <c r="L34" s="43"/>
      <c r="M34" s="44"/>
      <c r="AX34" s="2"/>
      <c r="AY34" s="3"/>
    </row>
    <row r="35" spans="1:51" x14ac:dyDescent="0.3">
      <c r="A35" s="36">
        <v>30</v>
      </c>
      <c r="B35" s="37">
        <v>46344</v>
      </c>
      <c r="C35" s="14"/>
      <c r="D35" s="15">
        <f t="shared" si="0"/>
        <v>2780.64</v>
      </c>
      <c r="E35" s="15">
        <f t="shared" si="4"/>
        <v>43563.360000000001</v>
      </c>
      <c r="F35" s="16">
        <f t="shared" si="1"/>
        <v>2979.52</v>
      </c>
      <c r="G35" s="16">
        <f t="shared" si="2"/>
        <v>2757.07</v>
      </c>
      <c r="H35" s="15">
        <f t="shared" si="3"/>
        <v>6951.6</v>
      </c>
      <c r="I35" s="15">
        <f t="shared" si="5"/>
        <v>9732</v>
      </c>
      <c r="J35" s="15">
        <f t="shared" si="6"/>
        <v>222.45</v>
      </c>
      <c r="L35" s="43"/>
      <c r="M35" s="44"/>
      <c r="AX35" s="2"/>
      <c r="AY35" s="3"/>
    </row>
    <row r="36" spans="1:51" x14ac:dyDescent="0.3">
      <c r="A36" s="36">
        <v>29</v>
      </c>
      <c r="B36" s="37">
        <v>45321</v>
      </c>
      <c r="C36" s="14"/>
      <c r="D36" s="15">
        <f t="shared" si="0"/>
        <v>2719.26</v>
      </c>
      <c r="E36" s="15">
        <f t="shared" si="4"/>
        <v>42601.74</v>
      </c>
      <c r="F36" s="16">
        <f t="shared" si="1"/>
        <v>2897.68</v>
      </c>
      <c r="G36" s="16">
        <f t="shared" si="2"/>
        <v>2680.14</v>
      </c>
      <c r="H36" s="15">
        <f t="shared" si="3"/>
        <v>6798.15</v>
      </c>
      <c r="I36" s="15">
        <f t="shared" si="5"/>
        <v>9517</v>
      </c>
      <c r="J36" s="15">
        <f t="shared" si="6"/>
        <v>217.54</v>
      </c>
      <c r="L36" s="43"/>
      <c r="M36" s="44"/>
      <c r="AX36" s="2"/>
      <c r="AY36" s="3"/>
    </row>
    <row r="37" spans="1:51" x14ac:dyDescent="0.3">
      <c r="A37" s="36">
        <v>28</v>
      </c>
      <c r="B37" s="37">
        <v>44309</v>
      </c>
      <c r="C37" s="14"/>
      <c r="D37" s="15">
        <f t="shared" si="0"/>
        <v>2658.54</v>
      </c>
      <c r="E37" s="15">
        <f t="shared" si="4"/>
        <v>41650.46</v>
      </c>
      <c r="F37" s="16">
        <f t="shared" si="1"/>
        <v>2816.72</v>
      </c>
      <c r="G37" s="16">
        <f t="shared" si="2"/>
        <v>2604.04</v>
      </c>
      <c r="H37" s="15">
        <f t="shared" si="3"/>
        <v>6646.35</v>
      </c>
      <c r="I37" s="15">
        <f t="shared" si="5"/>
        <v>9305</v>
      </c>
      <c r="J37" s="15">
        <f t="shared" si="6"/>
        <v>212.68</v>
      </c>
      <c r="L37" s="43"/>
      <c r="M37" s="44"/>
      <c r="AX37" s="2"/>
      <c r="AY37" s="3"/>
    </row>
    <row r="38" spans="1:51" x14ac:dyDescent="0.3">
      <c r="A38" s="36">
        <v>27</v>
      </c>
      <c r="B38" s="37">
        <v>43360</v>
      </c>
      <c r="C38" s="14"/>
      <c r="D38" s="15">
        <f t="shared" si="0"/>
        <v>2601.6</v>
      </c>
      <c r="E38" s="15">
        <f t="shared" si="4"/>
        <v>40758.400000000001</v>
      </c>
      <c r="F38" s="16">
        <f t="shared" si="1"/>
        <v>2740.8</v>
      </c>
      <c r="G38" s="16">
        <f t="shared" si="2"/>
        <v>2532.67</v>
      </c>
      <c r="H38" s="15">
        <f t="shared" si="3"/>
        <v>6504</v>
      </c>
      <c r="I38" s="15">
        <f t="shared" si="5"/>
        <v>9106</v>
      </c>
      <c r="J38" s="15">
        <f t="shared" si="6"/>
        <v>208.13</v>
      </c>
      <c r="L38" s="43"/>
      <c r="M38" s="44"/>
      <c r="AX38" s="2"/>
      <c r="AY38" s="3"/>
    </row>
    <row r="39" spans="1:51" x14ac:dyDescent="0.3">
      <c r="A39" s="36">
        <v>26</v>
      </c>
      <c r="B39" s="37">
        <v>42380</v>
      </c>
      <c r="C39" s="14"/>
      <c r="D39" s="15">
        <f t="shared" si="0"/>
        <v>2542.8000000000002</v>
      </c>
      <c r="E39" s="15">
        <f t="shared" si="4"/>
        <v>39837.199999999997</v>
      </c>
      <c r="F39" s="16">
        <f t="shared" si="1"/>
        <v>2662.4</v>
      </c>
      <c r="G39" s="16">
        <f t="shared" si="2"/>
        <v>2458.98</v>
      </c>
      <c r="H39" s="15">
        <f t="shared" si="3"/>
        <v>6357</v>
      </c>
      <c r="I39" s="15">
        <f t="shared" si="5"/>
        <v>8900</v>
      </c>
      <c r="J39" s="15">
        <f t="shared" si="6"/>
        <v>203.42</v>
      </c>
      <c r="L39" s="43"/>
      <c r="M39" s="44"/>
      <c r="AX39" s="2"/>
      <c r="AY39" s="3"/>
    </row>
    <row r="40" spans="1:51" x14ac:dyDescent="0.3">
      <c r="A40" s="36">
        <v>25</v>
      </c>
      <c r="B40" s="37">
        <v>41489</v>
      </c>
      <c r="C40" s="14"/>
      <c r="D40" s="15">
        <f t="shared" si="0"/>
        <v>2489.34</v>
      </c>
      <c r="E40" s="15">
        <f t="shared" si="4"/>
        <v>38999.660000000003</v>
      </c>
      <c r="F40" s="16">
        <f t="shared" si="1"/>
        <v>2591.12</v>
      </c>
      <c r="G40" s="16">
        <f t="shared" si="2"/>
        <v>2391.9699999999998</v>
      </c>
      <c r="H40" s="15">
        <f t="shared" si="3"/>
        <v>6223.35</v>
      </c>
      <c r="I40" s="15">
        <f t="shared" si="5"/>
        <v>8713</v>
      </c>
      <c r="J40" s="15">
        <f t="shared" si="6"/>
        <v>199.15</v>
      </c>
      <c r="L40" s="43"/>
      <c r="M40" s="44"/>
      <c r="AX40" s="2"/>
      <c r="AY40" s="3"/>
    </row>
    <row r="41" spans="1:51" x14ac:dyDescent="0.3">
      <c r="A41" s="36">
        <v>24</v>
      </c>
      <c r="B41" s="37">
        <v>40641</v>
      </c>
      <c r="C41" s="14"/>
      <c r="D41" s="15">
        <f t="shared" si="0"/>
        <v>2438.46</v>
      </c>
      <c r="E41" s="15">
        <f t="shared" si="4"/>
        <v>38202.54</v>
      </c>
      <c r="F41" s="16">
        <f t="shared" si="1"/>
        <v>2523.2800000000002</v>
      </c>
      <c r="G41" s="16">
        <f t="shared" si="2"/>
        <v>2328.1999999999998</v>
      </c>
      <c r="H41" s="15">
        <f t="shared" si="3"/>
        <v>6096.15</v>
      </c>
      <c r="I41" s="15">
        <f t="shared" si="5"/>
        <v>8535</v>
      </c>
      <c r="J41" s="15">
        <f t="shared" si="6"/>
        <v>195.08</v>
      </c>
      <c r="L41" s="43"/>
      <c r="M41" s="44"/>
      <c r="AX41" s="2"/>
      <c r="AY41" s="3"/>
    </row>
    <row r="42" spans="1:51" x14ac:dyDescent="0.3">
      <c r="A42" s="36">
        <v>23</v>
      </c>
      <c r="B42" s="37">
        <v>39783</v>
      </c>
      <c r="C42" s="14"/>
      <c r="D42" s="15">
        <f t="shared" si="0"/>
        <v>2386.98</v>
      </c>
      <c r="E42" s="15">
        <f t="shared" si="4"/>
        <v>37396.019999999997</v>
      </c>
      <c r="F42" s="16">
        <f t="shared" si="1"/>
        <v>2454.64</v>
      </c>
      <c r="G42" s="16">
        <f t="shared" si="2"/>
        <v>2263.6799999999998</v>
      </c>
      <c r="H42" s="15">
        <f t="shared" si="3"/>
        <v>5967.45</v>
      </c>
      <c r="I42" s="15">
        <f t="shared" si="5"/>
        <v>8354</v>
      </c>
      <c r="J42" s="15">
        <f t="shared" si="6"/>
        <v>190.96</v>
      </c>
      <c r="L42" s="43"/>
      <c r="M42" s="44"/>
      <c r="AX42" s="2"/>
      <c r="AY42" s="3"/>
    </row>
    <row r="43" spans="1:51" x14ac:dyDescent="0.3">
      <c r="A43" s="36">
        <v>22</v>
      </c>
      <c r="B43" s="37">
        <v>38977</v>
      </c>
      <c r="C43" s="14"/>
      <c r="D43" s="15">
        <f t="shared" si="0"/>
        <v>2338.62</v>
      </c>
      <c r="E43" s="15">
        <f t="shared" si="4"/>
        <v>36638.379999999997</v>
      </c>
      <c r="F43" s="16">
        <f t="shared" si="1"/>
        <v>2390.16</v>
      </c>
      <c r="G43" s="16">
        <f t="shared" si="2"/>
        <v>2203.0700000000002</v>
      </c>
      <c r="H43" s="15">
        <f t="shared" si="3"/>
        <v>5846.55</v>
      </c>
      <c r="I43" s="15">
        <f t="shared" si="5"/>
        <v>8185</v>
      </c>
      <c r="J43" s="15">
        <f t="shared" si="6"/>
        <v>187.09</v>
      </c>
      <c r="L43" s="43"/>
      <c r="M43" s="44"/>
      <c r="AX43" s="2"/>
      <c r="AY43" s="3"/>
    </row>
    <row r="44" spans="1:51" x14ac:dyDescent="0.3">
      <c r="A44" s="36">
        <v>21</v>
      </c>
      <c r="B44" s="37">
        <v>38180</v>
      </c>
      <c r="C44" s="14"/>
      <c r="D44" s="15">
        <f t="shared" si="0"/>
        <v>2290.8000000000002</v>
      </c>
      <c r="E44" s="15">
        <f t="shared" si="4"/>
        <v>35889.199999999997</v>
      </c>
      <c r="F44" s="16">
        <f t="shared" si="1"/>
        <v>2326.4</v>
      </c>
      <c r="G44" s="16">
        <f t="shared" si="2"/>
        <v>2143.14</v>
      </c>
      <c r="H44" s="15">
        <f t="shared" si="3"/>
        <v>5727</v>
      </c>
      <c r="I44" s="15">
        <f t="shared" si="5"/>
        <v>8018</v>
      </c>
      <c r="J44" s="15">
        <f t="shared" si="6"/>
        <v>183.26</v>
      </c>
      <c r="L44" s="43"/>
      <c r="M44" s="44"/>
      <c r="AX44" s="2"/>
      <c r="AY44" s="3"/>
    </row>
    <row r="45" spans="1:51" x14ac:dyDescent="0.3">
      <c r="A45" s="36">
        <v>20</v>
      </c>
      <c r="B45" s="37">
        <v>37404</v>
      </c>
      <c r="C45" s="14"/>
      <c r="D45" s="15">
        <f t="shared" ref="D45:D64" si="7">ROUND(PensionableSalary*SAUL_Start_Ee_Conts,2)</f>
        <v>2244.2399999999998</v>
      </c>
      <c r="E45" s="15">
        <f t="shared" ref="E45:E64" si="8">ROUND(+PensionableSalary-Ee_StandardConts,2)</f>
        <v>35159.760000000002</v>
      </c>
      <c r="F45" s="16">
        <f t="shared" ref="F45:F64" si="9">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2264.3200000000002</v>
      </c>
      <c r="G45" s="16">
        <f t="shared" ref="G45:G64" si="10">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2084.7800000000002</v>
      </c>
      <c r="H45" s="15">
        <f t="shared" ref="H45:H64" si="11">ROUND(PensionableSalary*SAUL_Start_Er_Conts,2)</f>
        <v>5610.6</v>
      </c>
      <c r="I45" s="15">
        <f t="shared" ref="I45:I64" si="12">ROUND(Ee_StandardConts+Er_StandardCont,0)</f>
        <v>7855</v>
      </c>
      <c r="J45" s="15">
        <f t="shared" ref="J45:J64" si="13">ROUND(+Ee_NICs_nonPenSMART-Ee_NICs_PenSmart,2)</f>
        <v>179.54</v>
      </c>
      <c r="L45" s="43"/>
      <c r="M45" s="44"/>
      <c r="AX45" s="2"/>
      <c r="AY45" s="3"/>
    </row>
    <row r="46" spans="1:51" x14ac:dyDescent="0.3">
      <c r="A46" s="36">
        <v>19</v>
      </c>
      <c r="B46" s="37">
        <v>36701</v>
      </c>
      <c r="C46" s="14"/>
      <c r="D46" s="15">
        <f t="shared" si="7"/>
        <v>2202.06</v>
      </c>
      <c r="E46" s="15">
        <f t="shared" si="8"/>
        <v>34498.94</v>
      </c>
      <c r="F46" s="16">
        <f t="shared" si="9"/>
        <v>2208.08</v>
      </c>
      <c r="G46" s="16">
        <f t="shared" si="10"/>
        <v>2031.92</v>
      </c>
      <c r="H46" s="15">
        <f t="shared" si="11"/>
        <v>5505.15</v>
      </c>
      <c r="I46" s="15">
        <f t="shared" si="12"/>
        <v>7707</v>
      </c>
      <c r="J46" s="15">
        <f t="shared" si="13"/>
        <v>176.16</v>
      </c>
      <c r="L46" s="43"/>
      <c r="M46" s="44"/>
      <c r="AX46" s="2"/>
      <c r="AY46" s="3"/>
    </row>
    <row r="47" spans="1:51" x14ac:dyDescent="0.3">
      <c r="A47" s="36">
        <v>18</v>
      </c>
      <c r="B47" s="37">
        <v>35956</v>
      </c>
      <c r="C47" s="14"/>
      <c r="D47" s="15">
        <f t="shared" si="7"/>
        <v>2157.36</v>
      </c>
      <c r="E47" s="15">
        <f t="shared" si="8"/>
        <v>33798.639999999999</v>
      </c>
      <c r="F47" s="16">
        <f t="shared" si="9"/>
        <v>2148.48</v>
      </c>
      <c r="G47" s="16">
        <f t="shared" si="10"/>
        <v>1975.89</v>
      </c>
      <c r="H47" s="15">
        <f t="shared" si="11"/>
        <v>5393.4</v>
      </c>
      <c r="I47" s="15">
        <f t="shared" si="12"/>
        <v>7551</v>
      </c>
      <c r="J47" s="15">
        <f t="shared" si="13"/>
        <v>172.59</v>
      </c>
      <c r="L47" s="43"/>
      <c r="M47" s="44"/>
      <c r="AX47" s="2"/>
      <c r="AY47" s="3"/>
    </row>
    <row r="48" spans="1:51" x14ac:dyDescent="0.3">
      <c r="A48" s="36">
        <v>17</v>
      </c>
      <c r="B48" s="37">
        <v>35273</v>
      </c>
      <c r="C48" s="14"/>
      <c r="D48" s="15">
        <f t="shared" si="7"/>
        <v>2116.38</v>
      </c>
      <c r="E48" s="15">
        <f t="shared" si="8"/>
        <v>33156.620000000003</v>
      </c>
      <c r="F48" s="16">
        <f t="shared" si="9"/>
        <v>2093.84</v>
      </c>
      <c r="G48" s="16">
        <f t="shared" si="10"/>
        <v>1924.53</v>
      </c>
      <c r="H48" s="15">
        <f t="shared" si="11"/>
        <v>5290.95</v>
      </c>
      <c r="I48" s="15">
        <f t="shared" si="12"/>
        <v>7407</v>
      </c>
      <c r="J48" s="15">
        <f t="shared" si="13"/>
        <v>169.31</v>
      </c>
      <c r="L48" s="43"/>
      <c r="M48" s="44"/>
      <c r="AX48" s="2"/>
      <c r="AY48" s="3"/>
    </row>
    <row r="49" spans="1:51" x14ac:dyDescent="0.3">
      <c r="A49" s="36">
        <v>16</v>
      </c>
      <c r="B49" s="37">
        <v>34632</v>
      </c>
      <c r="C49" s="14"/>
      <c r="D49" s="15">
        <f t="shared" si="7"/>
        <v>2077.92</v>
      </c>
      <c r="E49" s="15">
        <f t="shared" si="8"/>
        <v>32554.080000000002</v>
      </c>
      <c r="F49" s="16">
        <f t="shared" si="9"/>
        <v>2042.56</v>
      </c>
      <c r="G49" s="16">
        <f t="shared" si="10"/>
        <v>1876.33</v>
      </c>
      <c r="H49" s="15">
        <f t="shared" si="11"/>
        <v>5194.8</v>
      </c>
      <c r="I49" s="15">
        <f t="shared" si="12"/>
        <v>7273</v>
      </c>
      <c r="J49" s="15">
        <f t="shared" si="13"/>
        <v>166.23</v>
      </c>
      <c r="L49" s="43"/>
      <c r="M49" s="44"/>
      <c r="AX49" s="2"/>
      <c r="AY49" s="3"/>
    </row>
    <row r="50" spans="1:51" x14ac:dyDescent="0.3">
      <c r="A50" s="36">
        <v>15</v>
      </c>
      <c r="B50" s="37">
        <v>33991</v>
      </c>
      <c r="C50" s="14"/>
      <c r="D50" s="15">
        <f t="shared" si="7"/>
        <v>2039.46</v>
      </c>
      <c r="E50" s="15">
        <f t="shared" si="8"/>
        <v>31951.54</v>
      </c>
      <c r="F50" s="16">
        <f t="shared" si="9"/>
        <v>1991.28</v>
      </c>
      <c r="G50" s="16">
        <f t="shared" si="10"/>
        <v>1828.12</v>
      </c>
      <c r="H50" s="15">
        <f t="shared" si="11"/>
        <v>5098.6499999999996</v>
      </c>
      <c r="I50" s="15">
        <f t="shared" si="12"/>
        <v>7138</v>
      </c>
      <c r="J50" s="15">
        <f t="shared" si="13"/>
        <v>163.16</v>
      </c>
      <c r="L50" s="43"/>
      <c r="M50" s="44"/>
      <c r="AX50" s="2"/>
      <c r="AY50" s="3"/>
    </row>
    <row r="51" spans="1:51" x14ac:dyDescent="0.3">
      <c r="A51" s="36">
        <v>14</v>
      </c>
      <c r="B51" s="37">
        <v>33350</v>
      </c>
      <c r="C51" s="14"/>
      <c r="D51" s="15">
        <f t="shared" si="7"/>
        <v>2001</v>
      </c>
      <c r="E51" s="15">
        <f t="shared" si="8"/>
        <v>31349</v>
      </c>
      <c r="F51" s="16">
        <f t="shared" si="9"/>
        <v>1940</v>
      </c>
      <c r="G51" s="16">
        <f t="shared" si="10"/>
        <v>1779.92</v>
      </c>
      <c r="H51" s="15">
        <f t="shared" si="11"/>
        <v>5002.5</v>
      </c>
      <c r="I51" s="15">
        <f t="shared" si="12"/>
        <v>7004</v>
      </c>
      <c r="J51" s="15">
        <f t="shared" si="13"/>
        <v>160.08000000000001</v>
      </c>
      <c r="L51" s="43"/>
      <c r="M51" s="44"/>
      <c r="AX51" s="2"/>
      <c r="AY51" s="3"/>
    </row>
    <row r="52" spans="1:51" x14ac:dyDescent="0.3">
      <c r="A52" s="36">
        <v>13</v>
      </c>
      <c r="B52" s="37">
        <v>32781</v>
      </c>
      <c r="C52" s="14"/>
      <c r="D52" s="15">
        <f t="shared" si="7"/>
        <v>1966.86</v>
      </c>
      <c r="E52" s="15">
        <f t="shared" si="8"/>
        <v>30814.14</v>
      </c>
      <c r="F52" s="16">
        <f t="shared" si="9"/>
        <v>1894.48</v>
      </c>
      <c r="G52" s="16">
        <f t="shared" si="10"/>
        <v>1737.13</v>
      </c>
      <c r="H52" s="15">
        <f t="shared" si="11"/>
        <v>4917.1499999999996</v>
      </c>
      <c r="I52" s="15">
        <f t="shared" si="12"/>
        <v>6884</v>
      </c>
      <c r="J52" s="15">
        <f t="shared" si="13"/>
        <v>157.35</v>
      </c>
      <c r="L52" s="43"/>
      <c r="M52" s="44"/>
      <c r="AX52" s="2"/>
      <c r="AY52" s="3"/>
    </row>
    <row r="53" spans="1:51" x14ac:dyDescent="0.3">
      <c r="A53" s="36">
        <v>12</v>
      </c>
      <c r="B53" s="37">
        <v>32212</v>
      </c>
      <c r="C53" s="14"/>
      <c r="D53" s="15">
        <f t="shared" si="7"/>
        <v>1932.72</v>
      </c>
      <c r="E53" s="15">
        <f t="shared" si="8"/>
        <v>30279.279999999999</v>
      </c>
      <c r="F53" s="16">
        <f t="shared" si="9"/>
        <v>1848.96</v>
      </c>
      <c r="G53" s="16">
        <f t="shared" si="10"/>
        <v>1694.34</v>
      </c>
      <c r="H53" s="15">
        <f t="shared" si="11"/>
        <v>4831.8</v>
      </c>
      <c r="I53" s="15">
        <f t="shared" si="12"/>
        <v>6765</v>
      </c>
      <c r="J53" s="15">
        <f t="shared" si="13"/>
        <v>154.62</v>
      </c>
      <c r="L53" s="43"/>
      <c r="M53" s="44"/>
      <c r="AX53" s="2"/>
      <c r="AY53" s="3"/>
    </row>
    <row r="54" spans="1:51" x14ac:dyDescent="0.3">
      <c r="A54" s="36">
        <v>11</v>
      </c>
      <c r="B54" s="37">
        <v>31663</v>
      </c>
      <c r="C54" s="14"/>
      <c r="D54" s="15">
        <f t="shared" si="7"/>
        <v>1899.78</v>
      </c>
      <c r="E54" s="15">
        <f t="shared" si="8"/>
        <v>29763.22</v>
      </c>
      <c r="F54" s="16">
        <f t="shared" si="9"/>
        <v>1805.04</v>
      </c>
      <c r="G54" s="16">
        <f t="shared" si="10"/>
        <v>1653.06</v>
      </c>
      <c r="H54" s="15">
        <f t="shared" si="11"/>
        <v>4749.45</v>
      </c>
      <c r="I54" s="15">
        <f t="shared" si="12"/>
        <v>6649</v>
      </c>
      <c r="J54" s="15">
        <f t="shared" si="13"/>
        <v>151.97999999999999</v>
      </c>
      <c r="L54" s="43"/>
      <c r="M54" s="44"/>
      <c r="AX54" s="2"/>
      <c r="AY54" s="3"/>
    </row>
    <row r="55" spans="1:51" x14ac:dyDescent="0.3">
      <c r="A55" s="36">
        <v>10</v>
      </c>
      <c r="B55" s="37">
        <v>31095</v>
      </c>
      <c r="C55" s="14"/>
      <c r="D55" s="15">
        <f t="shared" si="7"/>
        <v>1865.7</v>
      </c>
      <c r="E55" s="15">
        <f t="shared" si="8"/>
        <v>29229.3</v>
      </c>
      <c r="F55" s="16">
        <f t="shared" si="9"/>
        <v>1759.6</v>
      </c>
      <c r="G55" s="16">
        <f t="shared" si="10"/>
        <v>1610.34</v>
      </c>
      <c r="H55" s="15">
        <f t="shared" si="11"/>
        <v>4664.25</v>
      </c>
      <c r="I55" s="15">
        <f t="shared" si="12"/>
        <v>6530</v>
      </c>
      <c r="J55" s="15">
        <f t="shared" si="13"/>
        <v>149.26</v>
      </c>
      <c r="L55" s="43"/>
      <c r="M55" s="44"/>
      <c r="AX55" s="2"/>
      <c r="AY55" s="3"/>
    </row>
    <row r="56" spans="1:51" x14ac:dyDescent="0.3">
      <c r="A56" s="36">
        <v>9</v>
      </c>
      <c r="B56" s="37">
        <v>30588</v>
      </c>
      <c r="C56" s="14"/>
      <c r="D56" s="15">
        <f t="shared" si="7"/>
        <v>1835.28</v>
      </c>
      <c r="E56" s="15">
        <f t="shared" si="8"/>
        <v>28752.720000000001</v>
      </c>
      <c r="F56" s="16">
        <f t="shared" si="9"/>
        <v>1719.04</v>
      </c>
      <c r="G56" s="16">
        <f t="shared" si="10"/>
        <v>1572.22</v>
      </c>
      <c r="H56" s="15">
        <f t="shared" si="11"/>
        <v>4588.2</v>
      </c>
      <c r="I56" s="15">
        <f t="shared" si="12"/>
        <v>6423</v>
      </c>
      <c r="J56" s="15">
        <f t="shared" si="13"/>
        <v>146.82</v>
      </c>
      <c r="L56" s="43"/>
      <c r="M56" s="44"/>
      <c r="AX56" s="2"/>
      <c r="AY56" s="3"/>
    </row>
    <row r="57" spans="1:51" x14ac:dyDescent="0.3">
      <c r="A57" s="36">
        <v>8</v>
      </c>
      <c r="B57" s="37">
        <v>30061</v>
      </c>
      <c r="C57" s="14"/>
      <c r="D57" s="15">
        <f t="shared" si="7"/>
        <v>1803.66</v>
      </c>
      <c r="E57" s="15">
        <f t="shared" si="8"/>
        <v>28257.34</v>
      </c>
      <c r="F57" s="16">
        <f t="shared" si="9"/>
        <v>1676.88</v>
      </c>
      <c r="G57" s="16">
        <f t="shared" si="10"/>
        <v>1532.59</v>
      </c>
      <c r="H57" s="15">
        <f t="shared" si="11"/>
        <v>4509.1499999999996</v>
      </c>
      <c r="I57" s="15">
        <f t="shared" si="12"/>
        <v>6313</v>
      </c>
      <c r="J57" s="15">
        <f t="shared" si="13"/>
        <v>144.29</v>
      </c>
      <c r="L57" s="43"/>
      <c r="M57" s="44"/>
      <c r="AX57" s="2"/>
      <c r="AY57" s="3"/>
    </row>
    <row r="58" spans="1:51" x14ac:dyDescent="0.3">
      <c r="A58" s="36">
        <v>7</v>
      </c>
      <c r="B58" s="37">
        <v>29575</v>
      </c>
      <c r="C58" s="14"/>
      <c r="D58" s="15">
        <f t="shared" si="7"/>
        <v>1774.5</v>
      </c>
      <c r="E58" s="15">
        <f t="shared" si="8"/>
        <v>27800.5</v>
      </c>
      <c r="F58" s="16">
        <f t="shared" si="9"/>
        <v>1638</v>
      </c>
      <c r="G58" s="16">
        <f t="shared" si="10"/>
        <v>1496.04</v>
      </c>
      <c r="H58" s="15">
        <f t="shared" si="11"/>
        <v>4436.25</v>
      </c>
      <c r="I58" s="15">
        <f t="shared" si="12"/>
        <v>6211</v>
      </c>
      <c r="J58" s="15">
        <f t="shared" si="13"/>
        <v>141.96</v>
      </c>
      <c r="L58" s="43"/>
      <c r="M58" s="44"/>
      <c r="AX58" s="2"/>
      <c r="AY58" s="3"/>
    </row>
    <row r="59" spans="1:51" x14ac:dyDescent="0.3">
      <c r="A59" s="36">
        <v>6</v>
      </c>
      <c r="B59" s="37">
        <v>29099</v>
      </c>
      <c r="C59" s="14"/>
      <c r="D59" s="15">
        <f t="shared" si="7"/>
        <v>1745.94</v>
      </c>
      <c r="E59" s="15">
        <f t="shared" si="8"/>
        <v>27353.06</v>
      </c>
      <c r="F59" s="16">
        <f t="shared" si="9"/>
        <v>1599.92</v>
      </c>
      <c r="G59" s="16">
        <f t="shared" si="10"/>
        <v>1460.24</v>
      </c>
      <c r="H59" s="15">
        <f t="shared" si="11"/>
        <v>4364.8500000000004</v>
      </c>
      <c r="I59" s="15">
        <f t="shared" si="12"/>
        <v>6111</v>
      </c>
      <c r="J59" s="15">
        <f t="shared" si="13"/>
        <v>139.68</v>
      </c>
      <c r="L59" s="43"/>
      <c r="M59" s="44"/>
      <c r="AX59" s="2"/>
      <c r="AY59" s="3"/>
    </row>
    <row r="60" spans="1:51" x14ac:dyDescent="0.3">
      <c r="A60" s="36">
        <v>5</v>
      </c>
      <c r="B60" s="37">
        <v>28685</v>
      </c>
      <c r="C60" s="14"/>
      <c r="D60" s="15">
        <f t="shared" si="7"/>
        <v>1721.1</v>
      </c>
      <c r="E60" s="15">
        <f t="shared" si="8"/>
        <v>26963.9</v>
      </c>
      <c r="F60" s="16">
        <f t="shared" si="9"/>
        <v>1566.8</v>
      </c>
      <c r="G60" s="16">
        <f t="shared" si="10"/>
        <v>1429.11</v>
      </c>
      <c r="H60" s="15">
        <f t="shared" si="11"/>
        <v>4302.75</v>
      </c>
      <c r="I60" s="15">
        <f t="shared" si="12"/>
        <v>6024</v>
      </c>
      <c r="J60" s="15">
        <f t="shared" si="13"/>
        <v>137.69</v>
      </c>
      <c r="L60" s="43"/>
      <c r="M60" s="44"/>
      <c r="AX60" s="2"/>
      <c r="AY60" s="3"/>
    </row>
    <row r="61" spans="1:51" x14ac:dyDescent="0.3">
      <c r="A61" s="36">
        <v>4</v>
      </c>
      <c r="B61" s="37">
        <v>28261</v>
      </c>
      <c r="C61" s="17"/>
      <c r="D61" s="15">
        <f t="shared" si="7"/>
        <v>1695.66</v>
      </c>
      <c r="E61" s="15">
        <f t="shared" si="8"/>
        <v>26565.34</v>
      </c>
      <c r="F61" s="16">
        <f t="shared" si="9"/>
        <v>1532.88</v>
      </c>
      <c r="G61" s="16">
        <f t="shared" si="10"/>
        <v>1397.23</v>
      </c>
      <c r="H61" s="15">
        <f t="shared" si="11"/>
        <v>4239.1499999999996</v>
      </c>
      <c r="I61" s="15">
        <f t="shared" si="12"/>
        <v>5935</v>
      </c>
      <c r="J61" s="15">
        <f t="shared" si="13"/>
        <v>135.65</v>
      </c>
      <c r="L61" s="43"/>
      <c r="M61" s="44"/>
      <c r="AX61" s="4"/>
      <c r="AY61" s="5"/>
    </row>
    <row r="62" spans="1:51" x14ac:dyDescent="0.3">
      <c r="A62" s="36">
        <v>3</v>
      </c>
      <c r="B62" s="37">
        <v>28242</v>
      </c>
      <c r="C62" s="14"/>
      <c r="D62" s="15">
        <f t="shared" si="7"/>
        <v>1694.52</v>
      </c>
      <c r="E62" s="15">
        <f t="shared" si="8"/>
        <v>26547.48</v>
      </c>
      <c r="F62" s="16">
        <f t="shared" si="9"/>
        <v>1531.36</v>
      </c>
      <c r="G62" s="16">
        <f t="shared" si="10"/>
        <v>1395.8</v>
      </c>
      <c r="H62" s="15">
        <f t="shared" si="11"/>
        <v>4236.3</v>
      </c>
      <c r="I62" s="15">
        <f t="shared" si="12"/>
        <v>5931</v>
      </c>
      <c r="J62" s="15">
        <f t="shared" si="13"/>
        <v>135.56</v>
      </c>
      <c r="L62" s="43"/>
      <c r="M62" s="44"/>
      <c r="AX62" s="2"/>
      <c r="AY62" s="3"/>
    </row>
    <row r="63" spans="1:51" x14ac:dyDescent="0.3">
      <c r="A63" s="36">
        <v>2</v>
      </c>
      <c r="B63" s="37">
        <v>27953</v>
      </c>
      <c r="C63" s="14"/>
      <c r="D63" s="15">
        <f t="shared" si="7"/>
        <v>1677.18</v>
      </c>
      <c r="E63" s="15">
        <f t="shared" si="8"/>
        <v>26275.82</v>
      </c>
      <c r="F63" s="16">
        <f t="shared" si="9"/>
        <v>1508.24</v>
      </c>
      <c r="G63" s="16">
        <f t="shared" si="10"/>
        <v>1374.07</v>
      </c>
      <c r="H63" s="15">
        <f t="shared" si="11"/>
        <v>4192.95</v>
      </c>
      <c r="I63" s="15">
        <f t="shared" si="12"/>
        <v>5870</v>
      </c>
      <c r="J63" s="15">
        <f t="shared" si="13"/>
        <v>134.16999999999999</v>
      </c>
      <c r="L63" s="43"/>
      <c r="M63" s="44"/>
      <c r="AX63" s="2"/>
      <c r="AY63" s="3"/>
    </row>
    <row r="64" spans="1:51" x14ac:dyDescent="0.3">
      <c r="A64" s="38">
        <v>1</v>
      </c>
      <c r="B64" s="39">
        <v>27755</v>
      </c>
      <c r="C64" s="19"/>
      <c r="D64" s="15">
        <f t="shared" si="7"/>
        <v>1665.3</v>
      </c>
      <c r="E64" s="20">
        <f t="shared" si="8"/>
        <v>26089.7</v>
      </c>
      <c r="F64" s="21">
        <f t="shared" si="9"/>
        <v>1492.4</v>
      </c>
      <c r="G64" s="21">
        <f t="shared" si="10"/>
        <v>1359.18</v>
      </c>
      <c r="H64" s="15">
        <f t="shared" si="11"/>
        <v>4163.25</v>
      </c>
      <c r="I64" s="20">
        <f t="shared" si="12"/>
        <v>5829</v>
      </c>
      <c r="J64" s="20">
        <f t="shared" si="13"/>
        <v>133.22</v>
      </c>
      <c r="L64" s="43"/>
      <c r="M64" s="44"/>
      <c r="AX64" s="2"/>
      <c r="AY64" s="3"/>
    </row>
    <row r="65" spans="1:52" x14ac:dyDescent="0.3">
      <c r="A65" s="100"/>
      <c r="B65" s="101"/>
      <c r="C65" s="101"/>
      <c r="D65" s="101"/>
      <c r="E65" s="101"/>
      <c r="F65" s="101"/>
      <c r="G65" s="101"/>
      <c r="H65" s="101"/>
      <c r="I65" s="101"/>
      <c r="J65" s="101"/>
    </row>
    <row r="66" spans="1:52" x14ac:dyDescent="0.3">
      <c r="A66" s="97" t="s">
        <v>69</v>
      </c>
      <c r="B66" s="109"/>
      <c r="C66" s="109"/>
      <c r="D66" s="109"/>
      <c r="E66" s="109"/>
      <c r="F66" s="109"/>
      <c r="G66" s="109"/>
      <c r="H66" s="109"/>
      <c r="I66" s="109"/>
      <c r="J66" s="109"/>
    </row>
    <row r="67" spans="1:52" x14ac:dyDescent="0.3">
      <c r="A67" s="100"/>
      <c r="B67" s="101"/>
      <c r="C67" s="101"/>
      <c r="D67" s="101"/>
      <c r="E67" s="101"/>
      <c r="F67" s="101"/>
      <c r="G67" s="101"/>
      <c r="H67" s="101"/>
      <c r="I67" s="101"/>
      <c r="J67" s="101"/>
    </row>
    <row r="68" spans="1:52" ht="30.75" customHeight="1" x14ac:dyDescent="0.3">
      <c r="A68" s="105" t="s">
        <v>74</v>
      </c>
      <c r="B68" s="105"/>
      <c r="C68" s="105"/>
      <c r="D68" s="105"/>
      <c r="E68" s="105"/>
      <c r="F68" s="105"/>
      <c r="G68" s="105"/>
      <c r="H68" s="105"/>
      <c r="I68" s="105"/>
      <c r="J68" s="105"/>
    </row>
    <row r="69" spans="1:52" ht="19.5" customHeight="1" x14ac:dyDescent="0.3">
      <c r="A69" s="102" t="s">
        <v>77</v>
      </c>
      <c r="B69" s="103"/>
      <c r="C69" s="103"/>
      <c r="D69" s="103"/>
      <c r="E69" s="103"/>
      <c r="F69" s="103"/>
      <c r="G69" s="103"/>
      <c r="H69" s="103"/>
      <c r="I69" s="103"/>
      <c r="J69" s="103"/>
    </row>
    <row r="70" spans="1:52" x14ac:dyDescent="0.3">
      <c r="A70" s="100"/>
      <c r="B70" s="101"/>
      <c r="C70" s="101"/>
      <c r="D70" s="101"/>
      <c r="E70" s="101"/>
      <c r="F70" s="101"/>
      <c r="G70" s="101"/>
      <c r="H70" s="101"/>
      <c r="I70" s="101"/>
      <c r="J70" s="101"/>
    </row>
    <row r="71" spans="1:52" ht="89.25" customHeight="1" x14ac:dyDescent="0.3">
      <c r="A71" s="24" t="s">
        <v>0</v>
      </c>
      <c r="B71" s="22" t="s">
        <v>2</v>
      </c>
      <c r="C71" s="23"/>
      <c r="D71" s="24" t="str">
        <f>"Employee standard Contribution on salary at "&amp;TEXT(SAUL_Start_Ee_Conts,"0%")&amp;" (corresponds to column A of the PensionSMART Ts &amp; Cs)"</f>
        <v>Employee standard Contribution on salary at 6% (corresponds to column A of the PensionSMART Ts &amp; Cs)</v>
      </c>
      <c r="E71" s="24" t="s">
        <v>3</v>
      </c>
      <c r="F71" s="25" t="s">
        <v>38</v>
      </c>
      <c r="G71" s="25" t="s">
        <v>5</v>
      </c>
      <c r="H71" s="24" t="str">
        <f>"Employer's standard contribution at "&amp;TEXT(SAUL_Start_Er_Conts,"0%")&amp;" would be (corresponds to column B of the PensionSMART Ts &amp; Cs)"</f>
        <v>Employer's standard contribution at 15% would be (corresponds to column B of the PensionSMART Ts &amp; Cs)</v>
      </c>
      <c r="I71" s="24" t="s">
        <v>39</v>
      </c>
      <c r="J71" s="24" t="s">
        <v>1</v>
      </c>
    </row>
    <row r="72" spans="1:52" x14ac:dyDescent="0.3">
      <c r="A72" s="34">
        <v>52</v>
      </c>
      <c r="B72" s="35">
        <v>78501</v>
      </c>
      <c r="C72" s="9"/>
      <c r="D72" s="15">
        <f t="shared" ref="D72:D103" si="14">ROUND(PensionableSalary*SAUL_Start_Ee_Conts,2)</f>
        <v>4710.0600000000004</v>
      </c>
      <c r="E72" s="15">
        <f t="shared" ref="E72:E123" si="15">ROUND(+PensionableSalary-Ee_StandardConts,2)</f>
        <v>73790.94</v>
      </c>
      <c r="F72" s="16">
        <f t="shared" ref="F72:F103" si="16">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3858.22</v>
      </c>
      <c r="G72" s="16">
        <f t="shared" ref="G72:G103" si="17">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3764.02</v>
      </c>
      <c r="H72" s="15">
        <f t="shared" ref="H72:H103" si="18">ROUND(PensionableSalary*SAUL_Start_Er_Conts,2)</f>
        <v>11775.15</v>
      </c>
      <c r="I72" s="15">
        <f t="shared" ref="I72:I123" si="19">ROUND(Ee_StandardConts+Er_StandardCont,0)</f>
        <v>16485</v>
      </c>
      <c r="J72" s="15">
        <f t="shared" ref="J72:J103" si="20">ROUND(+Ee_NICs_nonPenSMART-Ee_NICs_PenSmart,2)</f>
        <v>94.2</v>
      </c>
      <c r="L72" s="43"/>
      <c r="M72" s="44"/>
      <c r="AX72" s="6"/>
      <c r="AY72" s="3"/>
      <c r="AZ72" s="7"/>
    </row>
    <row r="73" spans="1:52" x14ac:dyDescent="0.3">
      <c r="A73" s="36">
        <v>51</v>
      </c>
      <c r="B73" s="37">
        <v>76237</v>
      </c>
      <c r="C73" s="13"/>
      <c r="D73" s="15">
        <f t="shared" si="14"/>
        <v>4574.22</v>
      </c>
      <c r="E73" s="15">
        <f t="shared" si="15"/>
        <v>71662.78</v>
      </c>
      <c r="F73" s="16">
        <f t="shared" si="16"/>
        <v>3812.94</v>
      </c>
      <c r="G73" s="16">
        <f t="shared" si="17"/>
        <v>3721.46</v>
      </c>
      <c r="H73" s="15">
        <f t="shared" si="18"/>
        <v>11435.55</v>
      </c>
      <c r="I73" s="15">
        <f t="shared" si="19"/>
        <v>16010</v>
      </c>
      <c r="J73" s="15">
        <f t="shared" si="20"/>
        <v>91.48</v>
      </c>
      <c r="L73" s="43"/>
      <c r="M73" s="44"/>
      <c r="AX73" s="6"/>
      <c r="AY73" s="3"/>
    </row>
    <row r="74" spans="1:52" x14ac:dyDescent="0.3">
      <c r="A74" s="36">
        <v>50</v>
      </c>
      <c r="B74" s="37">
        <v>74123</v>
      </c>
      <c r="C74" s="13"/>
      <c r="D74" s="15">
        <f t="shared" si="14"/>
        <v>4447.38</v>
      </c>
      <c r="E74" s="15">
        <f t="shared" si="15"/>
        <v>69675.62</v>
      </c>
      <c r="F74" s="16">
        <f t="shared" si="16"/>
        <v>3770.66</v>
      </c>
      <c r="G74" s="16">
        <f t="shared" si="17"/>
        <v>3681.71</v>
      </c>
      <c r="H74" s="15">
        <f t="shared" si="18"/>
        <v>11118.45</v>
      </c>
      <c r="I74" s="15">
        <f t="shared" si="19"/>
        <v>15566</v>
      </c>
      <c r="J74" s="15">
        <f t="shared" si="20"/>
        <v>88.95</v>
      </c>
      <c r="L74" s="43"/>
      <c r="M74" s="44"/>
      <c r="AX74" s="6"/>
      <c r="AY74" s="3"/>
    </row>
    <row r="75" spans="1:52" x14ac:dyDescent="0.3">
      <c r="A75" s="36">
        <v>49</v>
      </c>
      <c r="B75" s="37">
        <v>72137</v>
      </c>
      <c r="C75" s="13"/>
      <c r="D75" s="15">
        <f t="shared" si="14"/>
        <v>4328.22</v>
      </c>
      <c r="E75" s="15">
        <f t="shared" si="15"/>
        <v>67808.78</v>
      </c>
      <c r="F75" s="16">
        <f t="shared" si="16"/>
        <v>3730.94</v>
      </c>
      <c r="G75" s="16">
        <f t="shared" si="17"/>
        <v>3644.38</v>
      </c>
      <c r="H75" s="15">
        <f t="shared" si="18"/>
        <v>10820.55</v>
      </c>
      <c r="I75" s="15">
        <f t="shared" si="19"/>
        <v>15149</v>
      </c>
      <c r="J75" s="15">
        <f t="shared" si="20"/>
        <v>86.56</v>
      </c>
      <c r="L75" s="43"/>
      <c r="M75" s="44"/>
      <c r="AX75" s="6"/>
      <c r="AY75" s="3"/>
    </row>
    <row r="76" spans="1:52" x14ac:dyDescent="0.3">
      <c r="A76" s="36">
        <v>48</v>
      </c>
      <c r="B76" s="37">
        <v>70131</v>
      </c>
      <c r="C76" s="13"/>
      <c r="D76" s="15">
        <f t="shared" si="14"/>
        <v>4207.8599999999997</v>
      </c>
      <c r="E76" s="15">
        <f t="shared" si="15"/>
        <v>65923.14</v>
      </c>
      <c r="F76" s="16">
        <f t="shared" si="16"/>
        <v>3690.82</v>
      </c>
      <c r="G76" s="16">
        <f t="shared" si="17"/>
        <v>3606.66</v>
      </c>
      <c r="H76" s="15">
        <f t="shared" si="18"/>
        <v>10519.65</v>
      </c>
      <c r="I76" s="15">
        <f t="shared" si="19"/>
        <v>14728</v>
      </c>
      <c r="J76" s="15">
        <f t="shared" si="20"/>
        <v>84.16</v>
      </c>
      <c r="L76" s="43"/>
      <c r="M76" s="44"/>
      <c r="AX76" s="6"/>
      <c r="AY76" s="3"/>
    </row>
    <row r="77" spans="1:52" x14ac:dyDescent="0.3">
      <c r="A77" s="36">
        <v>47</v>
      </c>
      <c r="B77" s="37">
        <v>68202</v>
      </c>
      <c r="C77" s="13"/>
      <c r="D77" s="15">
        <f t="shared" si="14"/>
        <v>4092.12</v>
      </c>
      <c r="E77" s="15">
        <f t="shared" si="15"/>
        <v>64109.88</v>
      </c>
      <c r="F77" s="16">
        <f t="shared" si="16"/>
        <v>3652.24</v>
      </c>
      <c r="G77" s="16">
        <f t="shared" si="17"/>
        <v>3570.4</v>
      </c>
      <c r="H77" s="15">
        <f t="shared" si="18"/>
        <v>10230.299999999999</v>
      </c>
      <c r="I77" s="15">
        <f t="shared" si="19"/>
        <v>14322</v>
      </c>
      <c r="J77" s="15">
        <f t="shared" si="20"/>
        <v>81.84</v>
      </c>
      <c r="L77" s="43"/>
      <c r="M77" s="44"/>
      <c r="AX77" s="6"/>
      <c r="AY77" s="3"/>
    </row>
    <row r="78" spans="1:52" x14ac:dyDescent="0.3">
      <c r="A78" s="36">
        <v>46</v>
      </c>
      <c r="B78" s="37">
        <v>66310</v>
      </c>
      <c r="C78" s="13"/>
      <c r="D78" s="15">
        <f t="shared" si="14"/>
        <v>3978.6</v>
      </c>
      <c r="E78" s="15">
        <f t="shared" si="15"/>
        <v>62331.4</v>
      </c>
      <c r="F78" s="16">
        <f t="shared" si="16"/>
        <v>3614.4</v>
      </c>
      <c r="G78" s="16">
        <f t="shared" si="17"/>
        <v>3534.83</v>
      </c>
      <c r="H78" s="15">
        <f t="shared" si="18"/>
        <v>9946.5</v>
      </c>
      <c r="I78" s="15">
        <f t="shared" si="19"/>
        <v>13925</v>
      </c>
      <c r="J78" s="15">
        <f t="shared" si="20"/>
        <v>79.569999999999993</v>
      </c>
      <c r="L78" s="43"/>
      <c r="M78" s="44"/>
      <c r="AX78" s="6"/>
      <c r="AY78" s="3"/>
    </row>
    <row r="79" spans="1:52" x14ac:dyDescent="0.3">
      <c r="A79" s="36">
        <v>45</v>
      </c>
      <c r="B79" s="37">
        <v>64474</v>
      </c>
      <c r="C79" s="13"/>
      <c r="D79" s="15">
        <f t="shared" si="14"/>
        <v>3868.44</v>
      </c>
      <c r="E79" s="15">
        <f t="shared" si="15"/>
        <v>60605.56</v>
      </c>
      <c r="F79" s="16">
        <f t="shared" si="16"/>
        <v>3577.68</v>
      </c>
      <c r="G79" s="16">
        <f t="shared" si="17"/>
        <v>3500.31</v>
      </c>
      <c r="H79" s="15">
        <f t="shared" si="18"/>
        <v>9671.1</v>
      </c>
      <c r="I79" s="15">
        <f t="shared" si="19"/>
        <v>13540</v>
      </c>
      <c r="J79" s="15">
        <f t="shared" si="20"/>
        <v>77.37</v>
      </c>
      <c r="L79" s="43"/>
      <c r="M79" s="44"/>
      <c r="AX79" s="6"/>
      <c r="AY79" s="3"/>
    </row>
    <row r="80" spans="1:52" x14ac:dyDescent="0.3">
      <c r="A80" s="36">
        <v>44</v>
      </c>
      <c r="B80" s="37">
        <v>62735</v>
      </c>
      <c r="C80" s="13"/>
      <c r="D80" s="15">
        <f t="shared" si="14"/>
        <v>3764.1</v>
      </c>
      <c r="E80" s="15">
        <f t="shared" si="15"/>
        <v>58970.9</v>
      </c>
      <c r="F80" s="16">
        <f t="shared" si="16"/>
        <v>3542.9</v>
      </c>
      <c r="G80" s="16">
        <f t="shared" si="17"/>
        <v>3467.62</v>
      </c>
      <c r="H80" s="15">
        <f t="shared" si="18"/>
        <v>9410.25</v>
      </c>
      <c r="I80" s="15">
        <f t="shared" si="19"/>
        <v>13174</v>
      </c>
      <c r="J80" s="15">
        <f t="shared" si="20"/>
        <v>75.28</v>
      </c>
      <c r="L80" s="43"/>
      <c r="M80" s="44"/>
      <c r="AX80" s="6"/>
      <c r="AY80" s="3"/>
    </row>
    <row r="81" spans="1:51" x14ac:dyDescent="0.3">
      <c r="A81" s="36">
        <v>43</v>
      </c>
      <c r="B81" s="37">
        <v>61016</v>
      </c>
      <c r="C81" s="13"/>
      <c r="D81" s="15">
        <f t="shared" si="14"/>
        <v>3660.96</v>
      </c>
      <c r="E81" s="15">
        <f t="shared" si="15"/>
        <v>57355.040000000001</v>
      </c>
      <c r="F81" s="16">
        <f t="shared" si="16"/>
        <v>3508.52</v>
      </c>
      <c r="G81" s="16">
        <f t="shared" si="17"/>
        <v>3435.3</v>
      </c>
      <c r="H81" s="15">
        <f t="shared" si="18"/>
        <v>9152.4</v>
      </c>
      <c r="I81" s="15">
        <f t="shared" si="19"/>
        <v>12813</v>
      </c>
      <c r="J81" s="15">
        <f t="shared" si="20"/>
        <v>73.22</v>
      </c>
      <c r="L81" s="43"/>
      <c r="M81" s="44"/>
      <c r="AX81" s="6"/>
      <c r="AY81" s="3"/>
    </row>
    <row r="82" spans="1:51" x14ac:dyDescent="0.3">
      <c r="A82" s="36">
        <v>42</v>
      </c>
      <c r="B82" s="37">
        <v>59320</v>
      </c>
      <c r="C82" s="13"/>
      <c r="D82" s="15">
        <f t="shared" si="14"/>
        <v>3559.2</v>
      </c>
      <c r="E82" s="15">
        <f t="shared" si="15"/>
        <v>55760.800000000003</v>
      </c>
      <c r="F82" s="16">
        <f t="shared" si="16"/>
        <v>3474.6</v>
      </c>
      <c r="G82" s="16">
        <f t="shared" si="17"/>
        <v>3403.42</v>
      </c>
      <c r="H82" s="15">
        <f t="shared" si="18"/>
        <v>8898</v>
      </c>
      <c r="I82" s="15">
        <f t="shared" si="19"/>
        <v>12457</v>
      </c>
      <c r="J82" s="15">
        <f t="shared" si="20"/>
        <v>71.180000000000007</v>
      </c>
      <c r="L82" s="43"/>
      <c r="M82" s="44"/>
      <c r="AX82" s="6"/>
      <c r="AY82" s="3"/>
    </row>
    <row r="83" spans="1:51" x14ac:dyDescent="0.3">
      <c r="A83" s="36">
        <v>41</v>
      </c>
      <c r="B83" s="37">
        <v>57742</v>
      </c>
      <c r="C83" s="13"/>
      <c r="D83" s="15">
        <f t="shared" si="14"/>
        <v>3464.52</v>
      </c>
      <c r="E83" s="15">
        <f t="shared" si="15"/>
        <v>54277.48</v>
      </c>
      <c r="F83" s="16">
        <f t="shared" si="16"/>
        <v>3443.04</v>
      </c>
      <c r="G83" s="16">
        <f t="shared" si="17"/>
        <v>3373.75</v>
      </c>
      <c r="H83" s="15">
        <f t="shared" si="18"/>
        <v>8661.2999999999993</v>
      </c>
      <c r="I83" s="15">
        <f t="shared" si="19"/>
        <v>12126</v>
      </c>
      <c r="J83" s="15">
        <f t="shared" si="20"/>
        <v>69.290000000000006</v>
      </c>
      <c r="L83" s="43"/>
      <c r="M83" s="44"/>
      <c r="AX83" s="6"/>
      <c r="AY83" s="3"/>
    </row>
    <row r="84" spans="1:51" x14ac:dyDescent="0.3">
      <c r="A84" s="36">
        <v>40</v>
      </c>
      <c r="B84" s="37">
        <v>56163</v>
      </c>
      <c r="C84" s="13"/>
      <c r="D84" s="15">
        <f t="shared" si="14"/>
        <v>3369.78</v>
      </c>
      <c r="E84" s="15">
        <f t="shared" si="15"/>
        <v>52793.22</v>
      </c>
      <c r="F84" s="16">
        <f t="shared" si="16"/>
        <v>3411.46</v>
      </c>
      <c r="G84" s="16">
        <f t="shared" si="17"/>
        <v>3344.06</v>
      </c>
      <c r="H84" s="15">
        <f t="shared" si="18"/>
        <v>8424.4500000000007</v>
      </c>
      <c r="I84" s="15">
        <f t="shared" si="19"/>
        <v>11794</v>
      </c>
      <c r="J84" s="15">
        <f t="shared" si="20"/>
        <v>67.400000000000006</v>
      </c>
      <c r="L84" s="43"/>
      <c r="M84" s="44"/>
      <c r="AX84" s="6"/>
      <c r="AY84" s="3"/>
    </row>
    <row r="85" spans="1:51" x14ac:dyDescent="0.3">
      <c r="A85" s="36">
        <v>39</v>
      </c>
      <c r="B85" s="37">
        <v>54642</v>
      </c>
      <c r="C85" s="13"/>
      <c r="D85" s="15">
        <f t="shared" si="14"/>
        <v>3278.52</v>
      </c>
      <c r="E85" s="15">
        <f t="shared" si="15"/>
        <v>51363.48</v>
      </c>
      <c r="F85" s="16">
        <f t="shared" si="16"/>
        <v>3381.04</v>
      </c>
      <c r="G85" s="16">
        <f t="shared" si="17"/>
        <v>3315.47</v>
      </c>
      <c r="H85" s="15">
        <f t="shared" si="18"/>
        <v>8196.2999999999993</v>
      </c>
      <c r="I85" s="15">
        <f t="shared" si="19"/>
        <v>11475</v>
      </c>
      <c r="J85" s="15">
        <f t="shared" si="20"/>
        <v>65.569999999999993</v>
      </c>
      <c r="L85" s="43"/>
      <c r="M85" s="44"/>
      <c r="AX85" s="6"/>
      <c r="AY85" s="3"/>
    </row>
    <row r="86" spans="1:51" x14ac:dyDescent="0.3">
      <c r="A86" s="36">
        <v>38</v>
      </c>
      <c r="B86" s="37">
        <v>53145</v>
      </c>
      <c r="C86" s="13"/>
      <c r="D86" s="15">
        <f t="shared" si="14"/>
        <v>3188.7</v>
      </c>
      <c r="E86" s="15">
        <f t="shared" si="15"/>
        <v>49956.3</v>
      </c>
      <c r="F86" s="16">
        <f t="shared" si="16"/>
        <v>3351.1</v>
      </c>
      <c r="G86" s="16">
        <f t="shared" si="17"/>
        <v>3268.5</v>
      </c>
      <c r="H86" s="15">
        <f t="shared" si="18"/>
        <v>7971.75</v>
      </c>
      <c r="I86" s="15">
        <f t="shared" si="19"/>
        <v>11160</v>
      </c>
      <c r="J86" s="15">
        <f t="shared" si="20"/>
        <v>82.6</v>
      </c>
      <c r="L86" s="43"/>
      <c r="M86" s="44"/>
      <c r="AX86" s="6"/>
      <c r="AY86" s="3"/>
    </row>
    <row r="87" spans="1:51" x14ac:dyDescent="0.3">
      <c r="A87" s="36">
        <v>37</v>
      </c>
      <c r="B87" s="37">
        <v>51727</v>
      </c>
      <c r="C87" s="13"/>
      <c r="D87" s="15">
        <f t="shared" si="14"/>
        <v>3103.62</v>
      </c>
      <c r="E87" s="15">
        <f t="shared" si="15"/>
        <v>48623.38</v>
      </c>
      <c r="F87" s="16">
        <f t="shared" si="16"/>
        <v>3322.74</v>
      </c>
      <c r="G87" s="16">
        <f t="shared" si="17"/>
        <v>3161.87</v>
      </c>
      <c r="H87" s="15">
        <f t="shared" si="18"/>
        <v>7759.05</v>
      </c>
      <c r="I87" s="15">
        <f t="shared" si="19"/>
        <v>10863</v>
      </c>
      <c r="J87" s="15">
        <f t="shared" si="20"/>
        <v>160.87</v>
      </c>
      <c r="L87" s="43"/>
      <c r="M87" s="44"/>
      <c r="AX87" s="6"/>
      <c r="AY87" s="3"/>
    </row>
    <row r="88" spans="1:51" x14ac:dyDescent="0.3">
      <c r="A88" s="36">
        <v>36</v>
      </c>
      <c r="B88" s="37">
        <v>50358</v>
      </c>
      <c r="C88" s="13"/>
      <c r="D88" s="15">
        <f t="shared" si="14"/>
        <v>3021.48</v>
      </c>
      <c r="E88" s="15">
        <f t="shared" si="15"/>
        <v>47336.52</v>
      </c>
      <c r="F88" s="16">
        <f t="shared" si="16"/>
        <v>3295.36</v>
      </c>
      <c r="G88" s="16">
        <f t="shared" si="17"/>
        <v>3058.92</v>
      </c>
      <c r="H88" s="15">
        <f t="shared" si="18"/>
        <v>7553.7</v>
      </c>
      <c r="I88" s="15">
        <f t="shared" si="19"/>
        <v>10575</v>
      </c>
      <c r="J88" s="15">
        <f t="shared" si="20"/>
        <v>236.44</v>
      </c>
      <c r="L88" s="43"/>
      <c r="M88" s="44"/>
      <c r="AX88" s="6"/>
      <c r="AY88" s="3"/>
    </row>
    <row r="89" spans="1:51" x14ac:dyDescent="0.3">
      <c r="A89" s="36">
        <v>35</v>
      </c>
      <c r="B89" s="37">
        <v>49001</v>
      </c>
      <c r="C89" s="13"/>
      <c r="D89" s="15">
        <f t="shared" si="14"/>
        <v>2940.06</v>
      </c>
      <c r="E89" s="15">
        <f t="shared" si="15"/>
        <v>46060.94</v>
      </c>
      <c r="F89" s="16">
        <f t="shared" si="16"/>
        <v>3192.08</v>
      </c>
      <c r="G89" s="16">
        <f t="shared" si="17"/>
        <v>2956.88</v>
      </c>
      <c r="H89" s="15">
        <f t="shared" si="18"/>
        <v>7350.15</v>
      </c>
      <c r="I89" s="15">
        <f t="shared" si="19"/>
        <v>10290</v>
      </c>
      <c r="J89" s="15">
        <f t="shared" si="20"/>
        <v>235.2</v>
      </c>
      <c r="L89" s="43"/>
      <c r="M89" s="44"/>
      <c r="AX89" s="6"/>
      <c r="AY89" s="3"/>
    </row>
    <row r="90" spans="1:51" x14ac:dyDescent="0.3">
      <c r="A90" s="36">
        <v>34</v>
      </c>
      <c r="B90" s="37">
        <v>47710</v>
      </c>
      <c r="C90" s="13"/>
      <c r="D90" s="15">
        <f t="shared" si="14"/>
        <v>2862.6</v>
      </c>
      <c r="E90" s="15">
        <f t="shared" si="15"/>
        <v>44847.4</v>
      </c>
      <c r="F90" s="16">
        <f t="shared" si="16"/>
        <v>3088.8</v>
      </c>
      <c r="G90" s="16">
        <f t="shared" si="17"/>
        <v>2859.79</v>
      </c>
      <c r="H90" s="15">
        <f t="shared" si="18"/>
        <v>7156.5</v>
      </c>
      <c r="I90" s="15">
        <f t="shared" si="19"/>
        <v>10019</v>
      </c>
      <c r="J90" s="15">
        <f t="shared" si="20"/>
        <v>229.01</v>
      </c>
      <c r="L90" s="43"/>
      <c r="M90" s="44"/>
      <c r="AX90" s="6"/>
      <c r="AY90" s="3"/>
    </row>
    <row r="91" spans="1:51" x14ac:dyDescent="0.3">
      <c r="A91" s="36">
        <v>33</v>
      </c>
      <c r="B91" s="37">
        <v>46461</v>
      </c>
      <c r="C91" s="13"/>
      <c r="D91" s="15">
        <f t="shared" si="14"/>
        <v>2787.66</v>
      </c>
      <c r="E91" s="15">
        <f t="shared" si="15"/>
        <v>43673.34</v>
      </c>
      <c r="F91" s="16">
        <f t="shared" si="16"/>
        <v>2988.88</v>
      </c>
      <c r="G91" s="16">
        <f t="shared" si="17"/>
        <v>2765.87</v>
      </c>
      <c r="H91" s="15">
        <f t="shared" si="18"/>
        <v>6969.15</v>
      </c>
      <c r="I91" s="15">
        <f t="shared" si="19"/>
        <v>9757</v>
      </c>
      <c r="J91" s="15">
        <f t="shared" si="20"/>
        <v>223.01</v>
      </c>
      <c r="L91" s="43"/>
      <c r="M91" s="44"/>
      <c r="AX91" s="6"/>
      <c r="AY91" s="3"/>
    </row>
    <row r="92" spans="1:51" x14ac:dyDescent="0.3">
      <c r="A92" s="36">
        <v>32</v>
      </c>
      <c r="B92" s="37">
        <v>45316</v>
      </c>
      <c r="C92" s="13"/>
      <c r="D92" s="15">
        <f t="shared" si="14"/>
        <v>2718.96</v>
      </c>
      <c r="E92" s="15">
        <f t="shared" si="15"/>
        <v>42597.04</v>
      </c>
      <c r="F92" s="16">
        <f t="shared" si="16"/>
        <v>2897.28</v>
      </c>
      <c r="G92" s="16">
        <f t="shared" si="17"/>
        <v>2679.76</v>
      </c>
      <c r="H92" s="15">
        <f t="shared" si="18"/>
        <v>6797.4</v>
      </c>
      <c r="I92" s="15">
        <f t="shared" si="19"/>
        <v>9516</v>
      </c>
      <c r="J92" s="15">
        <f t="shared" si="20"/>
        <v>217.52</v>
      </c>
      <c r="L92" s="43"/>
      <c r="M92" s="44"/>
      <c r="AX92" s="6"/>
      <c r="AY92" s="3"/>
    </row>
    <row r="93" spans="1:51" x14ac:dyDescent="0.3">
      <c r="A93" s="36">
        <v>31</v>
      </c>
      <c r="B93" s="37">
        <v>44177</v>
      </c>
      <c r="C93" s="13"/>
      <c r="D93" s="15">
        <f t="shared" si="14"/>
        <v>2650.62</v>
      </c>
      <c r="E93" s="15">
        <f t="shared" si="15"/>
        <v>41526.379999999997</v>
      </c>
      <c r="F93" s="16">
        <f t="shared" si="16"/>
        <v>2806.16</v>
      </c>
      <c r="G93" s="16">
        <f t="shared" si="17"/>
        <v>2594.11</v>
      </c>
      <c r="H93" s="15">
        <f t="shared" si="18"/>
        <v>6626.55</v>
      </c>
      <c r="I93" s="15">
        <f t="shared" si="19"/>
        <v>9277</v>
      </c>
      <c r="J93" s="15">
        <f t="shared" si="20"/>
        <v>212.05</v>
      </c>
      <c r="L93" s="43"/>
      <c r="M93" s="44"/>
      <c r="AX93" s="6"/>
      <c r="AY93" s="3"/>
    </row>
    <row r="94" spans="1:51" x14ac:dyDescent="0.3">
      <c r="A94" s="36">
        <v>30</v>
      </c>
      <c r="B94" s="37">
        <v>43144</v>
      </c>
      <c r="C94" s="13"/>
      <c r="D94" s="15">
        <f t="shared" si="14"/>
        <v>2588.64</v>
      </c>
      <c r="E94" s="15">
        <f t="shared" si="15"/>
        <v>40555.360000000001</v>
      </c>
      <c r="F94" s="16">
        <f t="shared" si="16"/>
        <v>2723.52</v>
      </c>
      <c r="G94" s="16">
        <f t="shared" si="17"/>
        <v>2516.4299999999998</v>
      </c>
      <c r="H94" s="15">
        <f t="shared" si="18"/>
        <v>6471.6</v>
      </c>
      <c r="I94" s="15">
        <f t="shared" si="19"/>
        <v>9060</v>
      </c>
      <c r="J94" s="15">
        <f t="shared" si="20"/>
        <v>207.09</v>
      </c>
      <c r="L94" s="43"/>
      <c r="M94" s="44"/>
      <c r="AX94" s="6"/>
      <c r="AY94" s="3"/>
    </row>
    <row r="95" spans="1:51" x14ac:dyDescent="0.3">
      <c r="A95" s="36">
        <v>29</v>
      </c>
      <c r="B95" s="37">
        <v>42121</v>
      </c>
      <c r="C95" s="13"/>
      <c r="D95" s="15">
        <f t="shared" si="14"/>
        <v>2527.2600000000002</v>
      </c>
      <c r="E95" s="15">
        <f t="shared" si="15"/>
        <v>39593.74</v>
      </c>
      <c r="F95" s="16">
        <f t="shared" si="16"/>
        <v>2641.68</v>
      </c>
      <c r="G95" s="16">
        <f t="shared" si="17"/>
        <v>2439.5</v>
      </c>
      <c r="H95" s="15">
        <f t="shared" si="18"/>
        <v>6318.15</v>
      </c>
      <c r="I95" s="15">
        <f t="shared" si="19"/>
        <v>8845</v>
      </c>
      <c r="J95" s="15">
        <f t="shared" si="20"/>
        <v>202.18</v>
      </c>
      <c r="L95" s="43"/>
      <c r="M95" s="44"/>
      <c r="AX95" s="6"/>
      <c r="AY95" s="3"/>
    </row>
    <row r="96" spans="1:51" x14ac:dyDescent="0.3">
      <c r="A96" s="36">
        <v>28</v>
      </c>
      <c r="B96" s="37">
        <v>41109</v>
      </c>
      <c r="C96" s="13"/>
      <c r="D96" s="15">
        <f t="shared" si="14"/>
        <v>2466.54</v>
      </c>
      <c r="E96" s="15">
        <f t="shared" si="15"/>
        <v>38642.46</v>
      </c>
      <c r="F96" s="16">
        <f t="shared" si="16"/>
        <v>2560.7199999999998</v>
      </c>
      <c r="G96" s="16">
        <f t="shared" si="17"/>
        <v>2363.4</v>
      </c>
      <c r="H96" s="15">
        <f t="shared" si="18"/>
        <v>6166.35</v>
      </c>
      <c r="I96" s="15">
        <f t="shared" si="19"/>
        <v>8633</v>
      </c>
      <c r="J96" s="15">
        <f t="shared" si="20"/>
        <v>197.32</v>
      </c>
      <c r="L96" s="43"/>
      <c r="M96" s="44"/>
      <c r="AX96" s="6"/>
      <c r="AY96" s="3"/>
    </row>
    <row r="97" spans="1:51" x14ac:dyDescent="0.3">
      <c r="A97" s="36">
        <v>27</v>
      </c>
      <c r="B97" s="37">
        <v>40160</v>
      </c>
      <c r="C97" s="13"/>
      <c r="D97" s="15">
        <f t="shared" si="14"/>
        <v>2409.6</v>
      </c>
      <c r="E97" s="15">
        <f t="shared" si="15"/>
        <v>37750.400000000001</v>
      </c>
      <c r="F97" s="16">
        <f t="shared" si="16"/>
        <v>2484.8000000000002</v>
      </c>
      <c r="G97" s="16">
        <f t="shared" si="17"/>
        <v>2292.0300000000002</v>
      </c>
      <c r="H97" s="15">
        <f t="shared" si="18"/>
        <v>6024</v>
      </c>
      <c r="I97" s="15">
        <f t="shared" si="19"/>
        <v>8434</v>
      </c>
      <c r="J97" s="15">
        <f t="shared" si="20"/>
        <v>192.77</v>
      </c>
      <c r="L97" s="43"/>
      <c r="M97" s="44"/>
      <c r="AX97" s="6"/>
      <c r="AY97" s="3"/>
    </row>
    <row r="98" spans="1:51" x14ac:dyDescent="0.3">
      <c r="A98" s="36">
        <v>26</v>
      </c>
      <c r="B98" s="37">
        <v>39180</v>
      </c>
      <c r="C98" s="13"/>
      <c r="D98" s="15">
        <f t="shared" si="14"/>
        <v>2350.8000000000002</v>
      </c>
      <c r="E98" s="15">
        <f t="shared" si="15"/>
        <v>36829.199999999997</v>
      </c>
      <c r="F98" s="16">
        <f t="shared" si="16"/>
        <v>2406.4</v>
      </c>
      <c r="G98" s="16">
        <f t="shared" si="17"/>
        <v>2218.34</v>
      </c>
      <c r="H98" s="15">
        <f t="shared" si="18"/>
        <v>5877</v>
      </c>
      <c r="I98" s="15">
        <f t="shared" si="19"/>
        <v>8228</v>
      </c>
      <c r="J98" s="15">
        <f t="shared" si="20"/>
        <v>188.06</v>
      </c>
      <c r="L98" s="43"/>
      <c r="M98" s="44"/>
      <c r="AX98" s="6"/>
      <c r="AY98" s="3"/>
    </row>
    <row r="99" spans="1:51" x14ac:dyDescent="0.3">
      <c r="A99" s="36">
        <v>25</v>
      </c>
      <c r="B99" s="37">
        <v>38289</v>
      </c>
      <c r="C99" s="13"/>
      <c r="D99" s="15">
        <f t="shared" si="14"/>
        <v>2297.34</v>
      </c>
      <c r="E99" s="15">
        <f t="shared" si="15"/>
        <v>35991.660000000003</v>
      </c>
      <c r="F99" s="16">
        <f t="shared" si="16"/>
        <v>2335.12</v>
      </c>
      <c r="G99" s="16">
        <f t="shared" si="17"/>
        <v>2151.33</v>
      </c>
      <c r="H99" s="15">
        <f t="shared" si="18"/>
        <v>5743.35</v>
      </c>
      <c r="I99" s="15">
        <f t="shared" si="19"/>
        <v>8041</v>
      </c>
      <c r="J99" s="15">
        <f t="shared" si="20"/>
        <v>183.79</v>
      </c>
      <c r="L99" s="43"/>
      <c r="M99" s="44"/>
      <c r="AX99" s="6"/>
      <c r="AY99" s="3"/>
    </row>
    <row r="100" spans="1:51" x14ac:dyDescent="0.3">
      <c r="A100" s="36">
        <v>24</v>
      </c>
      <c r="B100" s="37">
        <v>37441</v>
      </c>
      <c r="C100" s="13"/>
      <c r="D100" s="15">
        <f t="shared" si="14"/>
        <v>2246.46</v>
      </c>
      <c r="E100" s="15">
        <f t="shared" si="15"/>
        <v>35194.54</v>
      </c>
      <c r="F100" s="16">
        <f t="shared" si="16"/>
        <v>2267.2800000000002</v>
      </c>
      <c r="G100" s="16">
        <f t="shared" si="17"/>
        <v>2087.56</v>
      </c>
      <c r="H100" s="15">
        <f t="shared" si="18"/>
        <v>5616.15</v>
      </c>
      <c r="I100" s="15">
        <f t="shared" si="19"/>
        <v>7863</v>
      </c>
      <c r="J100" s="15">
        <f t="shared" si="20"/>
        <v>179.72</v>
      </c>
      <c r="L100" s="43"/>
      <c r="M100" s="44"/>
      <c r="AX100" s="6"/>
      <c r="AY100" s="3"/>
    </row>
    <row r="101" spans="1:51" x14ac:dyDescent="0.3">
      <c r="A101" s="36">
        <v>23</v>
      </c>
      <c r="B101" s="37">
        <v>36583</v>
      </c>
      <c r="C101" s="13"/>
      <c r="D101" s="15">
        <f t="shared" si="14"/>
        <v>2194.98</v>
      </c>
      <c r="E101" s="15">
        <f t="shared" si="15"/>
        <v>34388.019999999997</v>
      </c>
      <c r="F101" s="16">
        <f t="shared" si="16"/>
        <v>2198.64</v>
      </c>
      <c r="G101" s="16">
        <f t="shared" si="17"/>
        <v>2023.04</v>
      </c>
      <c r="H101" s="15">
        <f t="shared" si="18"/>
        <v>5487.45</v>
      </c>
      <c r="I101" s="15">
        <f t="shared" si="19"/>
        <v>7682</v>
      </c>
      <c r="J101" s="15">
        <f t="shared" si="20"/>
        <v>175.6</v>
      </c>
      <c r="L101" s="43"/>
      <c r="M101" s="44"/>
      <c r="AX101" s="6"/>
      <c r="AY101" s="3"/>
    </row>
    <row r="102" spans="1:51" x14ac:dyDescent="0.3">
      <c r="A102" s="36">
        <v>22</v>
      </c>
      <c r="B102" s="37">
        <v>35777</v>
      </c>
      <c r="C102" s="13"/>
      <c r="D102" s="15">
        <f t="shared" si="14"/>
        <v>2146.62</v>
      </c>
      <c r="E102" s="15">
        <f t="shared" si="15"/>
        <v>33630.379999999997</v>
      </c>
      <c r="F102" s="16">
        <f t="shared" si="16"/>
        <v>2134.16</v>
      </c>
      <c r="G102" s="16">
        <f t="shared" si="17"/>
        <v>1962.43</v>
      </c>
      <c r="H102" s="15">
        <f t="shared" si="18"/>
        <v>5366.55</v>
      </c>
      <c r="I102" s="15">
        <f t="shared" si="19"/>
        <v>7513</v>
      </c>
      <c r="J102" s="15">
        <f t="shared" si="20"/>
        <v>171.73</v>
      </c>
      <c r="L102" s="43"/>
      <c r="M102" s="44"/>
      <c r="AX102" s="6"/>
      <c r="AY102" s="3"/>
    </row>
    <row r="103" spans="1:51" x14ac:dyDescent="0.3">
      <c r="A103" s="36">
        <v>21</v>
      </c>
      <c r="B103" s="37">
        <v>34980</v>
      </c>
      <c r="C103" s="13"/>
      <c r="D103" s="15">
        <f t="shared" si="14"/>
        <v>2098.8000000000002</v>
      </c>
      <c r="E103" s="15">
        <f t="shared" si="15"/>
        <v>32881.199999999997</v>
      </c>
      <c r="F103" s="16">
        <f t="shared" si="16"/>
        <v>2070.4</v>
      </c>
      <c r="G103" s="16">
        <f t="shared" si="17"/>
        <v>1902.5</v>
      </c>
      <c r="H103" s="15">
        <f t="shared" si="18"/>
        <v>5247</v>
      </c>
      <c r="I103" s="15">
        <f t="shared" si="19"/>
        <v>7346</v>
      </c>
      <c r="J103" s="15">
        <f t="shared" si="20"/>
        <v>167.9</v>
      </c>
      <c r="L103" s="43"/>
      <c r="M103" s="44"/>
      <c r="AX103" s="6"/>
      <c r="AY103" s="3"/>
    </row>
    <row r="104" spans="1:51" x14ac:dyDescent="0.3">
      <c r="A104" s="36">
        <v>20</v>
      </c>
      <c r="B104" s="37">
        <v>34204</v>
      </c>
      <c r="C104" s="13"/>
      <c r="D104" s="15">
        <f t="shared" ref="D104:D123" si="21">ROUND(PensionableSalary*SAUL_Start_Ee_Conts,2)</f>
        <v>2052.2399999999998</v>
      </c>
      <c r="E104" s="15">
        <f t="shared" si="15"/>
        <v>32151.759999999998</v>
      </c>
      <c r="F104" s="16">
        <f t="shared" ref="F104:F123" si="22">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2008.32</v>
      </c>
      <c r="G104" s="16">
        <f t="shared" ref="G104:G123" si="23">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1844.14</v>
      </c>
      <c r="H104" s="15">
        <f t="shared" ref="H104:H123" si="24">ROUND(PensionableSalary*SAUL_Start_Er_Conts,2)</f>
        <v>5130.6000000000004</v>
      </c>
      <c r="I104" s="15">
        <f t="shared" si="19"/>
        <v>7183</v>
      </c>
      <c r="J104" s="15">
        <f t="shared" ref="J104:J123" si="25">ROUND(+Ee_NICs_nonPenSMART-Ee_NICs_PenSmart,2)</f>
        <v>164.18</v>
      </c>
      <c r="L104" s="43"/>
      <c r="M104" s="44"/>
      <c r="AX104" s="6"/>
      <c r="AY104" s="3"/>
    </row>
    <row r="105" spans="1:51" x14ac:dyDescent="0.3">
      <c r="A105" s="36">
        <v>19</v>
      </c>
      <c r="B105" s="37">
        <v>33501</v>
      </c>
      <c r="C105" s="13"/>
      <c r="D105" s="15">
        <f t="shared" si="21"/>
        <v>2010.06</v>
      </c>
      <c r="E105" s="15">
        <f t="shared" si="15"/>
        <v>31490.94</v>
      </c>
      <c r="F105" s="16">
        <f t="shared" si="22"/>
        <v>1952.08</v>
      </c>
      <c r="G105" s="16">
        <f t="shared" si="23"/>
        <v>1791.28</v>
      </c>
      <c r="H105" s="15">
        <f t="shared" si="24"/>
        <v>5025.1499999999996</v>
      </c>
      <c r="I105" s="15">
        <f t="shared" si="19"/>
        <v>7035</v>
      </c>
      <c r="J105" s="15">
        <f t="shared" si="25"/>
        <v>160.80000000000001</v>
      </c>
      <c r="L105" s="43"/>
      <c r="M105" s="44"/>
      <c r="AX105" s="6"/>
      <c r="AY105" s="3"/>
    </row>
    <row r="106" spans="1:51" x14ac:dyDescent="0.3">
      <c r="A106" s="36">
        <v>18</v>
      </c>
      <c r="B106" s="37">
        <v>32756</v>
      </c>
      <c r="C106" s="13"/>
      <c r="D106" s="15">
        <f t="shared" si="21"/>
        <v>1965.36</v>
      </c>
      <c r="E106" s="15">
        <f t="shared" si="15"/>
        <v>30790.639999999999</v>
      </c>
      <c r="F106" s="16">
        <f t="shared" si="22"/>
        <v>1892.48</v>
      </c>
      <c r="G106" s="16">
        <f t="shared" si="23"/>
        <v>1735.25</v>
      </c>
      <c r="H106" s="15">
        <f t="shared" si="24"/>
        <v>4913.3999999999996</v>
      </c>
      <c r="I106" s="15">
        <f t="shared" si="19"/>
        <v>6879</v>
      </c>
      <c r="J106" s="15">
        <f t="shared" si="25"/>
        <v>157.22999999999999</v>
      </c>
      <c r="L106" s="43"/>
      <c r="M106" s="44"/>
      <c r="AX106" s="6"/>
      <c r="AY106" s="3"/>
    </row>
    <row r="107" spans="1:51" x14ac:dyDescent="0.3">
      <c r="A107" s="36">
        <v>17</v>
      </c>
      <c r="B107" s="37">
        <v>32073</v>
      </c>
      <c r="C107" s="13"/>
      <c r="D107" s="15">
        <f t="shared" si="21"/>
        <v>1924.38</v>
      </c>
      <c r="E107" s="15">
        <f t="shared" si="15"/>
        <v>30148.62</v>
      </c>
      <c r="F107" s="16">
        <f t="shared" si="22"/>
        <v>1837.84</v>
      </c>
      <c r="G107" s="16">
        <f t="shared" si="23"/>
        <v>1683.89</v>
      </c>
      <c r="H107" s="15">
        <f t="shared" si="24"/>
        <v>4810.95</v>
      </c>
      <c r="I107" s="15">
        <f t="shared" si="19"/>
        <v>6735</v>
      </c>
      <c r="J107" s="15">
        <f t="shared" si="25"/>
        <v>153.94999999999999</v>
      </c>
      <c r="L107" s="43"/>
      <c r="M107" s="44"/>
      <c r="AX107" s="6"/>
      <c r="AY107" s="3"/>
    </row>
    <row r="108" spans="1:51" x14ac:dyDescent="0.3">
      <c r="A108" s="36">
        <v>16</v>
      </c>
      <c r="B108" s="37">
        <v>31432</v>
      </c>
      <c r="C108" s="13"/>
      <c r="D108" s="15">
        <f t="shared" si="21"/>
        <v>1885.92</v>
      </c>
      <c r="E108" s="15">
        <f t="shared" si="15"/>
        <v>29546.080000000002</v>
      </c>
      <c r="F108" s="16">
        <f t="shared" si="22"/>
        <v>1786.56</v>
      </c>
      <c r="G108" s="16">
        <f t="shared" si="23"/>
        <v>1635.69</v>
      </c>
      <c r="H108" s="15">
        <f t="shared" si="24"/>
        <v>4714.8</v>
      </c>
      <c r="I108" s="15">
        <f t="shared" si="19"/>
        <v>6601</v>
      </c>
      <c r="J108" s="15">
        <f t="shared" si="25"/>
        <v>150.87</v>
      </c>
      <c r="L108" s="43"/>
      <c r="M108" s="44"/>
      <c r="AX108" s="6"/>
      <c r="AY108" s="3"/>
    </row>
    <row r="109" spans="1:51" x14ac:dyDescent="0.3">
      <c r="A109" s="36">
        <v>15</v>
      </c>
      <c r="B109" s="37">
        <v>30791</v>
      </c>
      <c r="C109" s="13"/>
      <c r="D109" s="15">
        <f t="shared" si="21"/>
        <v>1847.46</v>
      </c>
      <c r="E109" s="15">
        <f t="shared" si="15"/>
        <v>28943.54</v>
      </c>
      <c r="F109" s="16">
        <f t="shared" si="22"/>
        <v>1735.28</v>
      </c>
      <c r="G109" s="16">
        <f t="shared" si="23"/>
        <v>1587.48</v>
      </c>
      <c r="H109" s="15">
        <f t="shared" si="24"/>
        <v>4618.6499999999996</v>
      </c>
      <c r="I109" s="15">
        <f t="shared" si="19"/>
        <v>6466</v>
      </c>
      <c r="J109" s="15">
        <f t="shared" si="25"/>
        <v>147.80000000000001</v>
      </c>
      <c r="L109" s="43"/>
      <c r="M109" s="44"/>
      <c r="AX109" s="6"/>
      <c r="AY109" s="3"/>
    </row>
    <row r="110" spans="1:51" x14ac:dyDescent="0.3">
      <c r="A110" s="36">
        <v>14</v>
      </c>
      <c r="B110" s="37">
        <v>30150</v>
      </c>
      <c r="C110" s="13"/>
      <c r="D110" s="15">
        <f t="shared" si="21"/>
        <v>1809</v>
      </c>
      <c r="E110" s="15">
        <f t="shared" si="15"/>
        <v>28341</v>
      </c>
      <c r="F110" s="16">
        <f t="shared" si="22"/>
        <v>1684</v>
      </c>
      <c r="G110" s="16">
        <f t="shared" si="23"/>
        <v>1539.28</v>
      </c>
      <c r="H110" s="15">
        <f t="shared" si="24"/>
        <v>4522.5</v>
      </c>
      <c r="I110" s="15">
        <f t="shared" si="19"/>
        <v>6332</v>
      </c>
      <c r="J110" s="15">
        <f t="shared" si="25"/>
        <v>144.72</v>
      </c>
      <c r="L110" s="43"/>
      <c r="M110" s="44"/>
      <c r="AX110" s="6"/>
      <c r="AY110" s="3"/>
    </row>
    <row r="111" spans="1:51" x14ac:dyDescent="0.3">
      <c r="A111" s="36">
        <v>13</v>
      </c>
      <c r="B111" s="37">
        <v>29581</v>
      </c>
      <c r="C111" s="13"/>
      <c r="D111" s="15">
        <f t="shared" si="21"/>
        <v>1774.86</v>
      </c>
      <c r="E111" s="15">
        <f t="shared" si="15"/>
        <v>27806.14</v>
      </c>
      <c r="F111" s="16">
        <f t="shared" si="22"/>
        <v>1638.48</v>
      </c>
      <c r="G111" s="16">
        <f t="shared" si="23"/>
        <v>1496.49</v>
      </c>
      <c r="H111" s="15">
        <f t="shared" si="24"/>
        <v>4437.1499999999996</v>
      </c>
      <c r="I111" s="15">
        <f t="shared" si="19"/>
        <v>6212</v>
      </c>
      <c r="J111" s="15">
        <f t="shared" si="25"/>
        <v>141.99</v>
      </c>
      <c r="L111" s="43"/>
      <c r="M111" s="44"/>
      <c r="AX111" s="6"/>
      <c r="AY111" s="3"/>
    </row>
    <row r="112" spans="1:51" x14ac:dyDescent="0.3">
      <c r="A112" s="36">
        <v>12</v>
      </c>
      <c r="B112" s="37">
        <v>29012</v>
      </c>
      <c r="C112" s="13"/>
      <c r="D112" s="15">
        <f t="shared" si="21"/>
        <v>1740.72</v>
      </c>
      <c r="E112" s="15">
        <f t="shared" si="15"/>
        <v>27271.279999999999</v>
      </c>
      <c r="F112" s="16">
        <f t="shared" si="22"/>
        <v>1592.96</v>
      </c>
      <c r="G112" s="16">
        <f t="shared" si="23"/>
        <v>1453.7</v>
      </c>
      <c r="H112" s="15">
        <f t="shared" si="24"/>
        <v>4351.8</v>
      </c>
      <c r="I112" s="15">
        <f t="shared" si="19"/>
        <v>6093</v>
      </c>
      <c r="J112" s="15">
        <f t="shared" si="25"/>
        <v>139.26</v>
      </c>
      <c r="L112" s="43"/>
      <c r="M112" s="44"/>
      <c r="AX112" s="6"/>
      <c r="AY112" s="3"/>
    </row>
    <row r="113" spans="1:51" x14ac:dyDescent="0.3">
      <c r="A113" s="36">
        <v>11</v>
      </c>
      <c r="B113" s="37">
        <v>28463</v>
      </c>
      <c r="C113" s="13"/>
      <c r="D113" s="15">
        <f t="shared" si="21"/>
        <v>1707.78</v>
      </c>
      <c r="E113" s="15">
        <f t="shared" si="15"/>
        <v>26755.22</v>
      </c>
      <c r="F113" s="16">
        <f t="shared" si="22"/>
        <v>1549.04</v>
      </c>
      <c r="G113" s="16">
        <f t="shared" si="23"/>
        <v>1412.42</v>
      </c>
      <c r="H113" s="15">
        <f t="shared" si="24"/>
        <v>4269.45</v>
      </c>
      <c r="I113" s="15">
        <f t="shared" si="19"/>
        <v>5977</v>
      </c>
      <c r="J113" s="15">
        <f t="shared" si="25"/>
        <v>136.62</v>
      </c>
      <c r="L113" s="43"/>
      <c r="M113" s="44"/>
      <c r="AX113" s="6"/>
      <c r="AY113" s="3"/>
    </row>
    <row r="114" spans="1:51" x14ac:dyDescent="0.3">
      <c r="A114" s="36">
        <v>10</v>
      </c>
      <c r="B114" s="37">
        <v>27895</v>
      </c>
      <c r="C114" s="13"/>
      <c r="D114" s="15">
        <f t="shared" si="21"/>
        <v>1673.7</v>
      </c>
      <c r="E114" s="15">
        <f t="shared" si="15"/>
        <v>26221.3</v>
      </c>
      <c r="F114" s="16">
        <f t="shared" si="22"/>
        <v>1503.6</v>
      </c>
      <c r="G114" s="16">
        <f t="shared" si="23"/>
        <v>1369.7</v>
      </c>
      <c r="H114" s="15">
        <f t="shared" si="24"/>
        <v>4184.25</v>
      </c>
      <c r="I114" s="15">
        <f t="shared" si="19"/>
        <v>5858</v>
      </c>
      <c r="J114" s="15">
        <f t="shared" si="25"/>
        <v>133.9</v>
      </c>
      <c r="L114" s="43"/>
      <c r="M114" s="44"/>
      <c r="AX114" s="6"/>
      <c r="AY114" s="3"/>
    </row>
    <row r="115" spans="1:51" x14ac:dyDescent="0.3">
      <c r="A115" s="36">
        <v>9</v>
      </c>
      <c r="B115" s="37">
        <v>27388</v>
      </c>
      <c r="C115" s="13"/>
      <c r="D115" s="15">
        <f t="shared" si="21"/>
        <v>1643.28</v>
      </c>
      <c r="E115" s="15">
        <f t="shared" si="15"/>
        <v>25744.720000000001</v>
      </c>
      <c r="F115" s="16">
        <f t="shared" si="22"/>
        <v>1463.04</v>
      </c>
      <c r="G115" s="16">
        <f t="shared" si="23"/>
        <v>1331.58</v>
      </c>
      <c r="H115" s="15">
        <f t="shared" si="24"/>
        <v>4108.2</v>
      </c>
      <c r="I115" s="15">
        <f t="shared" si="19"/>
        <v>5751</v>
      </c>
      <c r="J115" s="15">
        <f t="shared" si="25"/>
        <v>131.46</v>
      </c>
      <c r="L115" s="43"/>
      <c r="M115" s="44"/>
      <c r="AX115" s="6"/>
      <c r="AY115" s="3"/>
    </row>
    <row r="116" spans="1:51" x14ac:dyDescent="0.3">
      <c r="A116" s="36">
        <v>8</v>
      </c>
      <c r="B116" s="37">
        <v>26861</v>
      </c>
      <c r="C116" s="13"/>
      <c r="D116" s="15">
        <f t="shared" si="21"/>
        <v>1611.66</v>
      </c>
      <c r="E116" s="15">
        <f t="shared" si="15"/>
        <v>25249.34</v>
      </c>
      <c r="F116" s="16">
        <f t="shared" si="22"/>
        <v>1420.88</v>
      </c>
      <c r="G116" s="16">
        <f t="shared" si="23"/>
        <v>1291.95</v>
      </c>
      <c r="H116" s="15">
        <f t="shared" si="24"/>
        <v>4029.15</v>
      </c>
      <c r="I116" s="15">
        <f t="shared" si="19"/>
        <v>5641</v>
      </c>
      <c r="J116" s="15">
        <f t="shared" si="25"/>
        <v>128.93</v>
      </c>
      <c r="L116" s="43"/>
      <c r="M116" s="44"/>
      <c r="AX116" s="6"/>
      <c r="AY116" s="3"/>
    </row>
    <row r="117" spans="1:51" x14ac:dyDescent="0.3">
      <c r="A117" s="36">
        <v>7</v>
      </c>
      <c r="B117" s="37">
        <v>26375</v>
      </c>
      <c r="C117" s="13"/>
      <c r="D117" s="15">
        <f t="shared" si="21"/>
        <v>1582.5</v>
      </c>
      <c r="E117" s="15">
        <f t="shared" si="15"/>
        <v>24792.5</v>
      </c>
      <c r="F117" s="16">
        <f t="shared" si="22"/>
        <v>1382</v>
      </c>
      <c r="G117" s="16">
        <f t="shared" si="23"/>
        <v>1255.4000000000001</v>
      </c>
      <c r="H117" s="15">
        <f t="shared" si="24"/>
        <v>3956.25</v>
      </c>
      <c r="I117" s="15">
        <f t="shared" si="19"/>
        <v>5539</v>
      </c>
      <c r="J117" s="15">
        <f t="shared" si="25"/>
        <v>126.6</v>
      </c>
      <c r="L117" s="43"/>
      <c r="M117" s="44"/>
      <c r="AX117" s="6"/>
      <c r="AY117" s="3"/>
    </row>
    <row r="118" spans="1:51" x14ac:dyDescent="0.3">
      <c r="A118" s="36">
        <v>6</v>
      </c>
      <c r="B118" s="37">
        <v>25899</v>
      </c>
      <c r="C118" s="13"/>
      <c r="D118" s="15">
        <f t="shared" si="21"/>
        <v>1553.94</v>
      </c>
      <c r="E118" s="15">
        <f t="shared" si="15"/>
        <v>24345.06</v>
      </c>
      <c r="F118" s="16">
        <f t="shared" si="22"/>
        <v>1343.92</v>
      </c>
      <c r="G118" s="16">
        <f t="shared" si="23"/>
        <v>1219.5999999999999</v>
      </c>
      <c r="H118" s="15">
        <f t="shared" si="24"/>
        <v>3884.85</v>
      </c>
      <c r="I118" s="15">
        <f t="shared" si="19"/>
        <v>5439</v>
      </c>
      <c r="J118" s="15">
        <f t="shared" si="25"/>
        <v>124.32</v>
      </c>
      <c r="L118" s="43"/>
      <c r="M118" s="44"/>
      <c r="AX118" s="6"/>
      <c r="AY118" s="3"/>
    </row>
    <row r="119" spans="1:51" x14ac:dyDescent="0.3">
      <c r="A119" s="36">
        <v>5</v>
      </c>
      <c r="B119" s="37">
        <v>25485</v>
      </c>
      <c r="C119" s="13"/>
      <c r="D119" s="15">
        <f t="shared" si="21"/>
        <v>1529.1</v>
      </c>
      <c r="E119" s="15">
        <f t="shared" si="15"/>
        <v>23955.9</v>
      </c>
      <c r="F119" s="16">
        <f t="shared" si="22"/>
        <v>1310.8</v>
      </c>
      <c r="G119" s="16">
        <f t="shared" si="23"/>
        <v>1188.47</v>
      </c>
      <c r="H119" s="15">
        <f t="shared" si="24"/>
        <v>3822.75</v>
      </c>
      <c r="I119" s="15">
        <f t="shared" si="19"/>
        <v>5352</v>
      </c>
      <c r="J119" s="15">
        <f t="shared" si="25"/>
        <v>122.33</v>
      </c>
      <c r="L119" s="43"/>
      <c r="M119" s="44"/>
      <c r="AX119" s="6"/>
      <c r="AY119" s="3"/>
    </row>
    <row r="120" spans="1:51" x14ac:dyDescent="0.3">
      <c r="A120" s="36">
        <v>4</v>
      </c>
      <c r="B120" s="37">
        <v>25061</v>
      </c>
      <c r="C120" s="13"/>
      <c r="D120" s="15">
        <f t="shared" si="21"/>
        <v>1503.66</v>
      </c>
      <c r="E120" s="15">
        <f t="shared" si="15"/>
        <v>23557.34</v>
      </c>
      <c r="F120" s="16">
        <f t="shared" si="22"/>
        <v>1276.8800000000001</v>
      </c>
      <c r="G120" s="16">
        <f t="shared" si="23"/>
        <v>1156.5899999999999</v>
      </c>
      <c r="H120" s="15">
        <f t="shared" si="24"/>
        <v>3759.15</v>
      </c>
      <c r="I120" s="15">
        <f t="shared" si="19"/>
        <v>5263</v>
      </c>
      <c r="J120" s="15">
        <f t="shared" si="25"/>
        <v>120.29</v>
      </c>
      <c r="L120" s="43"/>
      <c r="M120" s="44"/>
      <c r="AX120" s="6"/>
      <c r="AY120" s="3"/>
    </row>
    <row r="121" spans="1:51" x14ac:dyDescent="0.3">
      <c r="A121" s="36">
        <v>3</v>
      </c>
      <c r="B121" s="37">
        <v>25042</v>
      </c>
      <c r="C121" s="13"/>
      <c r="D121" s="15">
        <f t="shared" si="21"/>
        <v>1502.52</v>
      </c>
      <c r="E121" s="15">
        <f t="shared" si="15"/>
        <v>23539.48</v>
      </c>
      <c r="F121" s="16">
        <f t="shared" si="22"/>
        <v>1275.3599999999999</v>
      </c>
      <c r="G121" s="16">
        <f t="shared" si="23"/>
        <v>1155.1600000000001</v>
      </c>
      <c r="H121" s="15">
        <f t="shared" si="24"/>
        <v>3756.3</v>
      </c>
      <c r="I121" s="15">
        <f t="shared" si="19"/>
        <v>5259</v>
      </c>
      <c r="J121" s="15">
        <f t="shared" si="25"/>
        <v>120.2</v>
      </c>
      <c r="L121" s="43"/>
      <c r="M121" s="44"/>
      <c r="AX121" s="6"/>
      <c r="AY121" s="3"/>
    </row>
    <row r="122" spans="1:51" x14ac:dyDescent="0.3">
      <c r="A122" s="36">
        <v>2</v>
      </c>
      <c r="B122" s="37">
        <v>24753</v>
      </c>
      <c r="C122" s="13"/>
      <c r="D122" s="15">
        <f t="shared" si="21"/>
        <v>1485.18</v>
      </c>
      <c r="E122" s="15">
        <f t="shared" si="15"/>
        <v>23267.82</v>
      </c>
      <c r="F122" s="16">
        <f t="shared" si="22"/>
        <v>1252.24</v>
      </c>
      <c r="G122" s="16">
        <f t="shared" si="23"/>
        <v>1133.43</v>
      </c>
      <c r="H122" s="15">
        <f t="shared" si="24"/>
        <v>3712.95</v>
      </c>
      <c r="I122" s="15">
        <f t="shared" si="19"/>
        <v>5198</v>
      </c>
      <c r="J122" s="15">
        <f t="shared" si="25"/>
        <v>118.81</v>
      </c>
      <c r="L122" s="43"/>
      <c r="M122" s="44"/>
      <c r="AX122" s="6"/>
      <c r="AY122" s="3"/>
    </row>
    <row r="123" spans="1:51" x14ac:dyDescent="0.3">
      <c r="A123" s="38">
        <v>1</v>
      </c>
      <c r="B123" s="39">
        <v>24555</v>
      </c>
      <c r="C123" s="18"/>
      <c r="D123" s="15">
        <f t="shared" si="21"/>
        <v>1473.3</v>
      </c>
      <c r="E123" s="15">
        <f t="shared" si="15"/>
        <v>23081.7</v>
      </c>
      <c r="F123" s="21">
        <f t="shared" si="22"/>
        <v>1236.4000000000001</v>
      </c>
      <c r="G123" s="21">
        <f t="shared" si="23"/>
        <v>1118.54</v>
      </c>
      <c r="H123" s="15">
        <f t="shared" si="24"/>
        <v>3683.25</v>
      </c>
      <c r="I123" s="15">
        <f t="shared" si="19"/>
        <v>5157</v>
      </c>
      <c r="J123" s="20">
        <f t="shared" si="25"/>
        <v>117.86</v>
      </c>
      <c r="L123" s="43"/>
      <c r="M123" s="44"/>
      <c r="AX123" s="6"/>
      <c r="AY123" s="3"/>
    </row>
    <row r="124" spans="1:51" x14ac:dyDescent="0.3">
      <c r="A124" s="100"/>
      <c r="B124" s="101"/>
      <c r="C124" s="101"/>
      <c r="D124" s="101"/>
      <c r="E124" s="101"/>
      <c r="F124" s="101"/>
      <c r="G124" s="101"/>
      <c r="H124" s="101"/>
      <c r="I124" s="101"/>
      <c r="J124" s="101"/>
    </row>
    <row r="125" spans="1:51" ht="27" customHeight="1" x14ac:dyDescent="0.3">
      <c r="A125" s="97" t="s">
        <v>69</v>
      </c>
      <c r="B125" s="109"/>
      <c r="C125" s="109"/>
      <c r="D125" s="109"/>
      <c r="E125" s="109"/>
      <c r="F125" s="109"/>
      <c r="G125" s="109"/>
      <c r="H125" s="109"/>
      <c r="I125" s="109"/>
      <c r="J125" s="109"/>
    </row>
    <row r="126" spans="1:51" x14ac:dyDescent="0.3"/>
    <row r="127" spans="1:51" ht="27" customHeight="1" x14ac:dyDescent="0.3">
      <c r="A127" s="105" t="s">
        <v>75</v>
      </c>
      <c r="B127" s="105"/>
      <c r="C127" s="105"/>
      <c r="D127" s="105"/>
      <c r="E127" s="105"/>
      <c r="F127" s="105"/>
      <c r="G127" s="105"/>
      <c r="H127" s="105"/>
      <c r="I127" s="105"/>
      <c r="J127" s="105"/>
    </row>
    <row r="128" spans="1:51" ht="15.75" customHeight="1" x14ac:dyDescent="0.3">
      <c r="A128" s="102" t="s">
        <v>76</v>
      </c>
      <c r="B128" s="106"/>
      <c r="C128" s="106"/>
      <c r="D128" s="106"/>
      <c r="E128" s="106"/>
      <c r="F128" s="106"/>
      <c r="G128" s="106"/>
      <c r="H128" s="106"/>
      <c r="I128" s="106"/>
      <c r="J128" s="106"/>
    </row>
    <row r="129" spans="1:13" x14ac:dyDescent="0.3">
      <c r="A129" s="100"/>
      <c r="B129" s="101"/>
      <c r="C129" s="101"/>
      <c r="D129" s="101"/>
      <c r="E129" s="101"/>
      <c r="F129" s="101"/>
      <c r="G129" s="101"/>
      <c r="H129" s="101"/>
      <c r="I129" s="101"/>
      <c r="J129" s="101"/>
    </row>
    <row r="130" spans="1:13" ht="57.5" x14ac:dyDescent="0.3">
      <c r="A130" s="24" t="s">
        <v>0</v>
      </c>
      <c r="B130" s="22" t="s">
        <v>2</v>
      </c>
      <c r="C130" s="23"/>
      <c r="D130" s="24" t="str">
        <f>"Employee standard Contribution on salary at "&amp;TEXT(SAUL_Start_Ee_Conts,"0%")&amp;" (corresponds to column A of the PensionSMART Ts &amp; Cs)"</f>
        <v>Employee standard Contribution on salary at 6% (corresponds to column A of the PensionSMART Ts &amp; Cs)</v>
      </c>
      <c r="E130" s="24" t="s">
        <v>3</v>
      </c>
      <c r="F130" s="25" t="s">
        <v>38</v>
      </c>
      <c r="G130" s="25" t="s">
        <v>5</v>
      </c>
      <c r="H130" s="24" t="str">
        <f>"Employer's standard contribution at "&amp;TEXT(SAUL_Start_Er_Conts,"0%")&amp;" would be (corresponds to column B of the PensionSMART Ts &amp; Cs)"</f>
        <v>Employer's standard contribution at 15% would be (corresponds to column B of the PensionSMART Ts &amp; Cs)</v>
      </c>
      <c r="I130" s="24" t="s">
        <v>39</v>
      </c>
      <c r="J130" s="24" t="s">
        <v>1</v>
      </c>
    </row>
    <row r="131" spans="1:13" x14ac:dyDescent="0.3">
      <c r="A131" s="36">
        <v>29</v>
      </c>
      <c r="B131" s="37">
        <v>76184</v>
      </c>
      <c r="C131" s="13"/>
      <c r="D131" s="15">
        <f t="shared" ref="D131:D146" si="26">ROUND(PensionableSalary*SAUL_Start_Ee_Conts,2)</f>
        <v>4571.04</v>
      </c>
      <c r="E131" s="15">
        <f t="shared" ref="E131:E159" si="27">ROUND(+PensionableSalary-Ee_StandardConts,2)</f>
        <v>71612.960000000006</v>
      </c>
      <c r="F131" s="16">
        <f t="shared" ref="F131:F159" si="28">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3811.88</v>
      </c>
      <c r="G131" s="16">
        <f t="shared" ref="G131:G159" si="29">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3720.46</v>
      </c>
      <c r="H131" s="15">
        <f t="shared" ref="H131:H146" si="30">ROUND(PensionableSalary*SAUL_Start_Er_Conts,2)</f>
        <v>11427.6</v>
      </c>
      <c r="I131" s="15">
        <f t="shared" ref="I131:I159" si="31">ROUND(Ee_StandardConts+Er_StandardCont,0)</f>
        <v>15999</v>
      </c>
      <c r="J131" s="15">
        <f t="shared" ref="J131:J159" si="32">ROUND(+Ee_NICs_nonPenSMART-Ee_NICs_PenSmart,2)</f>
        <v>91.42</v>
      </c>
      <c r="L131" s="43"/>
      <c r="M131" s="44"/>
    </row>
    <row r="132" spans="1:13" x14ac:dyDescent="0.3">
      <c r="A132" s="36">
        <v>28</v>
      </c>
      <c r="B132" s="37">
        <v>73071</v>
      </c>
      <c r="C132" s="13"/>
      <c r="D132" s="15">
        <f t="shared" si="26"/>
        <v>4384.26</v>
      </c>
      <c r="E132" s="15">
        <f t="shared" si="27"/>
        <v>68686.740000000005</v>
      </c>
      <c r="F132" s="16">
        <f t="shared" si="28"/>
        <v>3749.62</v>
      </c>
      <c r="G132" s="16">
        <f t="shared" si="29"/>
        <v>3661.93</v>
      </c>
      <c r="H132" s="15">
        <f t="shared" si="30"/>
        <v>10960.65</v>
      </c>
      <c r="I132" s="15">
        <f t="shared" si="31"/>
        <v>15345</v>
      </c>
      <c r="J132" s="15">
        <f t="shared" si="32"/>
        <v>87.69</v>
      </c>
      <c r="L132" s="43"/>
      <c r="M132" s="44"/>
    </row>
    <row r="133" spans="1:13" x14ac:dyDescent="0.3">
      <c r="A133" s="36">
        <v>27</v>
      </c>
      <c r="B133" s="37">
        <v>70086</v>
      </c>
      <c r="C133" s="13"/>
      <c r="D133" s="15">
        <f t="shared" si="26"/>
        <v>4205.16</v>
      </c>
      <c r="E133" s="15">
        <f t="shared" si="27"/>
        <v>65880.84</v>
      </c>
      <c r="F133" s="16">
        <f t="shared" si="28"/>
        <v>3689.92</v>
      </c>
      <c r="G133" s="16">
        <f t="shared" si="29"/>
        <v>3605.82</v>
      </c>
      <c r="H133" s="15">
        <f t="shared" si="30"/>
        <v>10512.9</v>
      </c>
      <c r="I133" s="15">
        <f t="shared" si="31"/>
        <v>14718</v>
      </c>
      <c r="J133" s="15">
        <f t="shared" si="32"/>
        <v>84.1</v>
      </c>
      <c r="L133" s="43"/>
      <c r="M133" s="44"/>
    </row>
    <row r="134" spans="1:13" x14ac:dyDescent="0.3">
      <c r="A134" s="36">
        <v>26</v>
      </c>
      <c r="B134" s="37">
        <v>67221</v>
      </c>
      <c r="C134" s="13"/>
      <c r="D134" s="15">
        <f t="shared" si="26"/>
        <v>4033.26</v>
      </c>
      <c r="E134" s="15">
        <f t="shared" si="27"/>
        <v>63187.74</v>
      </c>
      <c r="F134" s="16">
        <f t="shared" si="28"/>
        <v>3632.62</v>
      </c>
      <c r="G134" s="16">
        <f t="shared" si="29"/>
        <v>3551.95</v>
      </c>
      <c r="H134" s="15">
        <f t="shared" si="30"/>
        <v>10083.15</v>
      </c>
      <c r="I134" s="15">
        <f t="shared" si="31"/>
        <v>14116</v>
      </c>
      <c r="J134" s="15">
        <f t="shared" si="32"/>
        <v>80.67</v>
      </c>
      <c r="L134" s="43"/>
      <c r="M134" s="44"/>
    </row>
    <row r="135" spans="1:13" x14ac:dyDescent="0.3">
      <c r="A135" s="36">
        <v>25</v>
      </c>
      <c r="B135" s="37">
        <v>64485</v>
      </c>
      <c r="C135" s="13"/>
      <c r="D135" s="15">
        <f t="shared" si="26"/>
        <v>3869.1</v>
      </c>
      <c r="E135" s="15">
        <f t="shared" si="27"/>
        <v>60615.9</v>
      </c>
      <c r="F135" s="16">
        <f t="shared" si="28"/>
        <v>3577.9</v>
      </c>
      <c r="G135" s="16">
        <f t="shared" si="29"/>
        <v>3500.52</v>
      </c>
      <c r="H135" s="15">
        <f t="shared" si="30"/>
        <v>9672.75</v>
      </c>
      <c r="I135" s="15">
        <f t="shared" si="31"/>
        <v>13542</v>
      </c>
      <c r="J135" s="15">
        <f t="shared" si="32"/>
        <v>77.38</v>
      </c>
      <c r="L135" s="43"/>
      <c r="M135" s="44"/>
    </row>
    <row r="136" spans="1:13" x14ac:dyDescent="0.3">
      <c r="A136" s="36">
        <v>24</v>
      </c>
      <c r="B136" s="37">
        <v>61855</v>
      </c>
      <c r="C136" s="13"/>
      <c r="D136" s="15">
        <f t="shared" si="26"/>
        <v>3711.3</v>
      </c>
      <c r="E136" s="15">
        <f t="shared" si="27"/>
        <v>58143.7</v>
      </c>
      <c r="F136" s="16">
        <f t="shared" si="28"/>
        <v>3525.3</v>
      </c>
      <c r="G136" s="16">
        <f t="shared" si="29"/>
        <v>3451.07</v>
      </c>
      <c r="H136" s="15">
        <f t="shared" si="30"/>
        <v>9278.25</v>
      </c>
      <c r="I136" s="15">
        <f t="shared" si="31"/>
        <v>12990</v>
      </c>
      <c r="J136" s="15">
        <f t="shared" si="32"/>
        <v>74.23</v>
      </c>
      <c r="L136" s="43"/>
      <c r="M136" s="44"/>
    </row>
    <row r="137" spans="1:13" x14ac:dyDescent="0.3">
      <c r="A137" s="36">
        <v>23</v>
      </c>
      <c r="B137" s="37">
        <v>59345</v>
      </c>
      <c r="C137" s="13"/>
      <c r="D137" s="15">
        <f t="shared" si="26"/>
        <v>3560.7</v>
      </c>
      <c r="E137" s="15">
        <f t="shared" si="27"/>
        <v>55784.3</v>
      </c>
      <c r="F137" s="16">
        <f t="shared" si="28"/>
        <v>3475.1</v>
      </c>
      <c r="G137" s="16">
        <f t="shared" si="29"/>
        <v>3403.89</v>
      </c>
      <c r="H137" s="15">
        <f t="shared" si="30"/>
        <v>8901.75</v>
      </c>
      <c r="I137" s="15">
        <f t="shared" si="31"/>
        <v>12462</v>
      </c>
      <c r="J137" s="15">
        <f t="shared" si="32"/>
        <v>71.209999999999994</v>
      </c>
      <c r="L137" s="43"/>
      <c r="M137" s="44"/>
    </row>
    <row r="138" spans="1:13" x14ac:dyDescent="0.3">
      <c r="A138" s="36">
        <v>22</v>
      </c>
      <c r="B138" s="37">
        <v>56941</v>
      </c>
      <c r="C138" s="13"/>
      <c r="D138" s="15">
        <f t="shared" si="26"/>
        <v>3416.46</v>
      </c>
      <c r="E138" s="15">
        <f t="shared" si="27"/>
        <v>53524.54</v>
      </c>
      <c r="F138" s="16">
        <f t="shared" si="28"/>
        <v>3427.02</v>
      </c>
      <c r="G138" s="16">
        <f t="shared" si="29"/>
        <v>3358.69</v>
      </c>
      <c r="H138" s="15">
        <f t="shared" si="30"/>
        <v>8541.15</v>
      </c>
      <c r="I138" s="15">
        <f t="shared" si="31"/>
        <v>11958</v>
      </c>
      <c r="J138" s="15">
        <f t="shared" si="32"/>
        <v>68.33</v>
      </c>
      <c r="L138" s="43"/>
      <c r="M138" s="44"/>
    </row>
    <row r="139" spans="1:13" x14ac:dyDescent="0.3">
      <c r="A139" s="36">
        <v>21</v>
      </c>
      <c r="B139" s="37">
        <v>54630</v>
      </c>
      <c r="C139" s="13"/>
      <c r="D139" s="15">
        <f t="shared" si="26"/>
        <v>3277.8</v>
      </c>
      <c r="E139" s="15">
        <f t="shared" si="27"/>
        <v>51352.2</v>
      </c>
      <c r="F139" s="16">
        <f t="shared" si="28"/>
        <v>3380.8</v>
      </c>
      <c r="G139" s="16">
        <f t="shared" si="29"/>
        <v>3315.24</v>
      </c>
      <c r="H139" s="15">
        <f t="shared" si="30"/>
        <v>8194.5</v>
      </c>
      <c r="I139" s="15">
        <f t="shared" si="31"/>
        <v>11472</v>
      </c>
      <c r="J139" s="15">
        <f t="shared" si="32"/>
        <v>65.56</v>
      </c>
      <c r="L139" s="43"/>
      <c r="M139" s="44"/>
    </row>
    <row r="140" spans="1:13" x14ac:dyDescent="0.3">
      <c r="A140" s="36">
        <v>20</v>
      </c>
      <c r="B140" s="37">
        <v>52417</v>
      </c>
      <c r="C140" s="13"/>
      <c r="D140" s="15">
        <f t="shared" si="26"/>
        <v>3145.02</v>
      </c>
      <c r="E140" s="15">
        <f t="shared" si="27"/>
        <v>49271.98</v>
      </c>
      <c r="F140" s="16">
        <f t="shared" si="28"/>
        <v>3336.54</v>
      </c>
      <c r="G140" s="16">
        <f t="shared" si="29"/>
        <v>3213.76</v>
      </c>
      <c r="H140" s="15">
        <f t="shared" si="30"/>
        <v>7862.55</v>
      </c>
      <c r="I140" s="15">
        <f t="shared" si="31"/>
        <v>11008</v>
      </c>
      <c r="J140" s="15">
        <f t="shared" si="32"/>
        <v>122.78</v>
      </c>
      <c r="L140" s="43"/>
      <c r="M140" s="44"/>
    </row>
    <row r="141" spans="1:13" x14ac:dyDescent="0.3">
      <c r="A141" s="36">
        <v>19</v>
      </c>
      <c r="B141" s="37">
        <v>50305</v>
      </c>
      <c r="C141" s="13"/>
      <c r="D141" s="15">
        <f t="shared" si="26"/>
        <v>3018.3</v>
      </c>
      <c r="E141" s="15">
        <f t="shared" si="27"/>
        <v>47286.7</v>
      </c>
      <c r="F141" s="16">
        <f t="shared" si="28"/>
        <v>3294.3</v>
      </c>
      <c r="G141" s="16">
        <f t="shared" si="29"/>
        <v>3054.94</v>
      </c>
      <c r="H141" s="15">
        <f t="shared" si="30"/>
        <v>7545.75</v>
      </c>
      <c r="I141" s="15">
        <f t="shared" si="31"/>
        <v>10564</v>
      </c>
      <c r="J141" s="15">
        <f t="shared" si="32"/>
        <v>239.36</v>
      </c>
      <c r="L141" s="43"/>
      <c r="M141" s="44"/>
    </row>
    <row r="142" spans="1:13" x14ac:dyDescent="0.3">
      <c r="A142" s="36">
        <v>18</v>
      </c>
      <c r="B142" s="37">
        <v>48376</v>
      </c>
      <c r="C142" s="13"/>
      <c r="D142" s="15">
        <f t="shared" si="26"/>
        <v>2902.56</v>
      </c>
      <c r="E142" s="15">
        <f t="shared" si="27"/>
        <v>45473.440000000002</v>
      </c>
      <c r="F142" s="16">
        <f t="shared" si="28"/>
        <v>3142.08</v>
      </c>
      <c r="G142" s="16">
        <f t="shared" si="29"/>
        <v>2909.88</v>
      </c>
      <c r="H142" s="15">
        <f t="shared" si="30"/>
        <v>7256.4</v>
      </c>
      <c r="I142" s="15">
        <f t="shared" si="31"/>
        <v>10159</v>
      </c>
      <c r="J142" s="15">
        <f t="shared" si="32"/>
        <v>232.2</v>
      </c>
      <c r="L142" s="43"/>
      <c r="M142" s="44"/>
    </row>
    <row r="143" spans="1:13" x14ac:dyDescent="0.3">
      <c r="A143" s="36">
        <v>17</v>
      </c>
      <c r="B143" s="37">
        <v>46593</v>
      </c>
      <c r="C143" s="13"/>
      <c r="D143" s="15">
        <f t="shared" si="26"/>
        <v>2795.58</v>
      </c>
      <c r="E143" s="15">
        <f t="shared" si="27"/>
        <v>43797.42</v>
      </c>
      <c r="F143" s="16">
        <f t="shared" si="28"/>
        <v>2999.44</v>
      </c>
      <c r="G143" s="16">
        <f t="shared" si="29"/>
        <v>2775.79</v>
      </c>
      <c r="H143" s="15">
        <f t="shared" si="30"/>
        <v>6988.95</v>
      </c>
      <c r="I143" s="15">
        <f t="shared" si="31"/>
        <v>9785</v>
      </c>
      <c r="J143" s="15">
        <f t="shared" si="32"/>
        <v>223.65</v>
      </c>
      <c r="L143" s="43"/>
      <c r="M143" s="44"/>
    </row>
    <row r="144" spans="1:13" x14ac:dyDescent="0.3">
      <c r="A144" s="36">
        <v>16</v>
      </c>
      <c r="B144" s="37">
        <v>44888</v>
      </c>
      <c r="C144" s="13"/>
      <c r="D144" s="15">
        <f t="shared" si="26"/>
        <v>2693.28</v>
      </c>
      <c r="E144" s="15">
        <f t="shared" si="27"/>
        <v>42194.720000000001</v>
      </c>
      <c r="F144" s="16">
        <f t="shared" si="28"/>
        <v>2863.04</v>
      </c>
      <c r="G144" s="16">
        <f t="shared" si="29"/>
        <v>2647.58</v>
      </c>
      <c r="H144" s="15">
        <f t="shared" si="30"/>
        <v>6733.2</v>
      </c>
      <c r="I144" s="15">
        <f t="shared" si="31"/>
        <v>9426</v>
      </c>
      <c r="J144" s="15">
        <f t="shared" si="32"/>
        <v>215.46</v>
      </c>
      <c r="L144" s="43"/>
      <c r="M144" s="44"/>
    </row>
    <row r="145" spans="1:13" x14ac:dyDescent="0.3">
      <c r="A145" s="36">
        <v>15</v>
      </c>
      <c r="B145" s="37">
        <v>43258</v>
      </c>
      <c r="C145" s="13"/>
      <c r="D145" s="15">
        <f t="shared" si="26"/>
        <v>2595.48</v>
      </c>
      <c r="E145" s="15">
        <f t="shared" si="27"/>
        <v>40662.519999999997</v>
      </c>
      <c r="F145" s="16">
        <f t="shared" si="28"/>
        <v>2732.64</v>
      </c>
      <c r="G145" s="16">
        <f t="shared" si="29"/>
        <v>2525</v>
      </c>
      <c r="H145" s="15">
        <f t="shared" si="30"/>
        <v>6488.7</v>
      </c>
      <c r="I145" s="15">
        <f t="shared" si="31"/>
        <v>9084</v>
      </c>
      <c r="J145" s="15">
        <f t="shared" si="32"/>
        <v>207.64</v>
      </c>
      <c r="L145" s="43"/>
      <c r="M145" s="44"/>
    </row>
    <row r="146" spans="1:13" x14ac:dyDescent="0.3">
      <c r="A146" s="36">
        <v>14</v>
      </c>
      <c r="B146" s="37">
        <v>41694</v>
      </c>
      <c r="C146" s="13"/>
      <c r="D146" s="15">
        <f t="shared" si="26"/>
        <v>2501.64</v>
      </c>
      <c r="E146" s="15">
        <f t="shared" si="27"/>
        <v>39192.36</v>
      </c>
      <c r="F146" s="16">
        <f t="shared" si="28"/>
        <v>2607.52</v>
      </c>
      <c r="G146" s="16">
        <f t="shared" si="29"/>
        <v>2407.39</v>
      </c>
      <c r="H146" s="15">
        <f t="shared" si="30"/>
        <v>6254.1</v>
      </c>
      <c r="I146" s="15">
        <f t="shared" si="31"/>
        <v>8756</v>
      </c>
      <c r="J146" s="15">
        <f t="shared" si="32"/>
        <v>200.13</v>
      </c>
      <c r="L146" s="43"/>
      <c r="M146" s="44"/>
    </row>
    <row r="147" spans="1:13" hidden="1" x14ac:dyDescent="0.3">
      <c r="A147" s="36">
        <v>13</v>
      </c>
      <c r="B147" s="37"/>
      <c r="C147" s="13"/>
      <c r="D147" s="15" t="e">
        <f t="shared" ref="D147:D159" si="33">ROUND(PensionableSalary*SAUL_Ee_conts,2)</f>
        <v>#NAME?</v>
      </c>
      <c r="E147" s="15" t="e">
        <f t="shared" si="27"/>
        <v>#NAME?</v>
      </c>
      <c r="F147" s="16">
        <f t="shared" si="28"/>
        <v>2002288.18</v>
      </c>
      <c r="G147" s="16" t="e">
        <f t="shared" si="29"/>
        <v>#NAME?</v>
      </c>
      <c r="H147" s="15" t="e">
        <f t="shared" ref="H147:H159" si="34">ROUND(PensionableSalary*SAUL_Er_conts,2)</f>
        <v>#NAME?</v>
      </c>
      <c r="I147" s="15" t="e">
        <f t="shared" si="31"/>
        <v>#NAME?</v>
      </c>
      <c r="J147" s="15" t="e">
        <f t="shared" si="32"/>
        <v>#NAME?</v>
      </c>
      <c r="L147" s="43"/>
      <c r="M147" s="44"/>
    </row>
    <row r="148" spans="1:13" hidden="1" x14ac:dyDescent="0.3">
      <c r="A148" s="36">
        <v>12</v>
      </c>
      <c r="B148" s="37"/>
      <c r="C148" s="13"/>
      <c r="D148" s="15" t="e">
        <f t="shared" si="33"/>
        <v>#NAME?</v>
      </c>
      <c r="E148" s="15" t="e">
        <f t="shared" si="27"/>
        <v>#NAME?</v>
      </c>
      <c r="F148" s="16">
        <f t="shared" si="28"/>
        <v>2002288.18</v>
      </c>
      <c r="G148" s="16" t="e">
        <f t="shared" si="29"/>
        <v>#NAME?</v>
      </c>
      <c r="H148" s="15" t="e">
        <f t="shared" si="34"/>
        <v>#NAME?</v>
      </c>
      <c r="I148" s="15" t="e">
        <f t="shared" si="31"/>
        <v>#NAME?</v>
      </c>
      <c r="J148" s="15" t="e">
        <f t="shared" si="32"/>
        <v>#NAME?</v>
      </c>
      <c r="L148" s="43"/>
      <c r="M148" s="44"/>
    </row>
    <row r="149" spans="1:13" hidden="1" x14ac:dyDescent="0.3">
      <c r="A149" s="36">
        <v>11</v>
      </c>
      <c r="B149" s="37"/>
      <c r="C149" s="13"/>
      <c r="D149" s="15" t="e">
        <f t="shared" si="33"/>
        <v>#NAME?</v>
      </c>
      <c r="E149" s="15" t="e">
        <f t="shared" si="27"/>
        <v>#NAME?</v>
      </c>
      <c r="F149" s="16">
        <f t="shared" si="28"/>
        <v>2002288.18</v>
      </c>
      <c r="G149" s="16" t="e">
        <f t="shared" si="29"/>
        <v>#NAME?</v>
      </c>
      <c r="H149" s="15" t="e">
        <f t="shared" si="34"/>
        <v>#NAME?</v>
      </c>
      <c r="I149" s="15" t="e">
        <f t="shared" si="31"/>
        <v>#NAME?</v>
      </c>
      <c r="J149" s="15" t="e">
        <f t="shared" si="32"/>
        <v>#NAME?</v>
      </c>
      <c r="L149" s="43"/>
      <c r="M149" s="44"/>
    </row>
    <row r="150" spans="1:13" hidden="1" x14ac:dyDescent="0.3">
      <c r="A150" s="36">
        <v>10</v>
      </c>
      <c r="B150" s="37"/>
      <c r="C150" s="13"/>
      <c r="D150" s="15" t="e">
        <f t="shared" si="33"/>
        <v>#NAME?</v>
      </c>
      <c r="E150" s="15" t="e">
        <f t="shared" si="27"/>
        <v>#NAME?</v>
      </c>
      <c r="F150" s="16">
        <f t="shared" si="28"/>
        <v>2002288.18</v>
      </c>
      <c r="G150" s="16" t="e">
        <f t="shared" si="29"/>
        <v>#NAME?</v>
      </c>
      <c r="H150" s="15" t="e">
        <f t="shared" si="34"/>
        <v>#NAME?</v>
      </c>
      <c r="I150" s="15" t="e">
        <f t="shared" si="31"/>
        <v>#NAME?</v>
      </c>
      <c r="J150" s="15" t="e">
        <f t="shared" si="32"/>
        <v>#NAME?</v>
      </c>
      <c r="L150" s="43"/>
      <c r="M150" s="44"/>
    </row>
    <row r="151" spans="1:13" hidden="1" x14ac:dyDescent="0.3">
      <c r="A151" s="36">
        <v>9</v>
      </c>
      <c r="B151" s="37"/>
      <c r="C151" s="13"/>
      <c r="D151" s="15" t="e">
        <f t="shared" si="33"/>
        <v>#NAME?</v>
      </c>
      <c r="E151" s="15" t="e">
        <f t="shared" si="27"/>
        <v>#NAME?</v>
      </c>
      <c r="F151" s="16">
        <f t="shared" si="28"/>
        <v>2002288.18</v>
      </c>
      <c r="G151" s="16" t="e">
        <f t="shared" si="29"/>
        <v>#NAME?</v>
      </c>
      <c r="H151" s="15" t="e">
        <f t="shared" si="34"/>
        <v>#NAME?</v>
      </c>
      <c r="I151" s="15" t="e">
        <f t="shared" si="31"/>
        <v>#NAME?</v>
      </c>
      <c r="J151" s="15" t="e">
        <f t="shared" si="32"/>
        <v>#NAME?</v>
      </c>
      <c r="L151" s="43"/>
      <c r="M151" s="44"/>
    </row>
    <row r="152" spans="1:13" hidden="1" x14ac:dyDescent="0.3">
      <c r="A152" s="36">
        <v>8</v>
      </c>
      <c r="B152" s="37"/>
      <c r="C152" s="13"/>
      <c r="D152" s="15" t="e">
        <f t="shared" si="33"/>
        <v>#NAME?</v>
      </c>
      <c r="E152" s="15" t="e">
        <f t="shared" si="27"/>
        <v>#NAME?</v>
      </c>
      <c r="F152" s="16">
        <f t="shared" si="28"/>
        <v>2002288.18</v>
      </c>
      <c r="G152" s="16" t="e">
        <f t="shared" si="29"/>
        <v>#NAME?</v>
      </c>
      <c r="H152" s="15" t="e">
        <f t="shared" si="34"/>
        <v>#NAME?</v>
      </c>
      <c r="I152" s="15" t="e">
        <f t="shared" si="31"/>
        <v>#NAME?</v>
      </c>
      <c r="J152" s="15" t="e">
        <f t="shared" si="32"/>
        <v>#NAME?</v>
      </c>
      <c r="L152" s="43"/>
      <c r="M152" s="44"/>
    </row>
    <row r="153" spans="1:13" hidden="1" x14ac:dyDescent="0.3">
      <c r="A153" s="36">
        <v>7</v>
      </c>
      <c r="B153" s="37"/>
      <c r="C153" s="13"/>
      <c r="D153" s="15" t="e">
        <f t="shared" si="33"/>
        <v>#NAME?</v>
      </c>
      <c r="E153" s="15" t="e">
        <f t="shared" si="27"/>
        <v>#NAME?</v>
      </c>
      <c r="F153" s="16">
        <f t="shared" si="28"/>
        <v>2002288.18</v>
      </c>
      <c r="G153" s="16" t="e">
        <f t="shared" si="29"/>
        <v>#NAME?</v>
      </c>
      <c r="H153" s="15" t="e">
        <f t="shared" si="34"/>
        <v>#NAME?</v>
      </c>
      <c r="I153" s="15" t="e">
        <f t="shared" si="31"/>
        <v>#NAME?</v>
      </c>
      <c r="J153" s="15" t="e">
        <f t="shared" si="32"/>
        <v>#NAME?</v>
      </c>
      <c r="L153" s="43"/>
      <c r="M153" s="44"/>
    </row>
    <row r="154" spans="1:13" hidden="1" x14ac:dyDescent="0.3">
      <c r="A154" s="36">
        <v>6</v>
      </c>
      <c r="B154" s="37"/>
      <c r="C154" s="13"/>
      <c r="D154" s="15" t="e">
        <f t="shared" si="33"/>
        <v>#NAME?</v>
      </c>
      <c r="E154" s="15" t="e">
        <f t="shared" si="27"/>
        <v>#NAME?</v>
      </c>
      <c r="F154" s="16">
        <f t="shared" si="28"/>
        <v>2002288.18</v>
      </c>
      <c r="G154" s="16" t="e">
        <f t="shared" si="29"/>
        <v>#NAME?</v>
      </c>
      <c r="H154" s="15" t="e">
        <f t="shared" si="34"/>
        <v>#NAME?</v>
      </c>
      <c r="I154" s="15" t="e">
        <f t="shared" si="31"/>
        <v>#NAME?</v>
      </c>
      <c r="J154" s="15" t="e">
        <f t="shared" si="32"/>
        <v>#NAME?</v>
      </c>
      <c r="L154" s="43"/>
      <c r="M154" s="44"/>
    </row>
    <row r="155" spans="1:13" hidden="1" x14ac:dyDescent="0.3">
      <c r="A155" s="36">
        <v>5</v>
      </c>
      <c r="B155" s="37"/>
      <c r="C155" s="13"/>
      <c r="D155" s="15" t="e">
        <f t="shared" si="33"/>
        <v>#NAME?</v>
      </c>
      <c r="E155" s="15" t="e">
        <f t="shared" si="27"/>
        <v>#NAME?</v>
      </c>
      <c r="F155" s="16">
        <f t="shared" si="28"/>
        <v>2002288.18</v>
      </c>
      <c r="G155" s="16" t="e">
        <f t="shared" si="29"/>
        <v>#NAME?</v>
      </c>
      <c r="H155" s="15" t="e">
        <f t="shared" si="34"/>
        <v>#NAME?</v>
      </c>
      <c r="I155" s="15" t="e">
        <f t="shared" si="31"/>
        <v>#NAME?</v>
      </c>
      <c r="J155" s="15" t="e">
        <f t="shared" si="32"/>
        <v>#NAME?</v>
      </c>
      <c r="L155" s="43"/>
      <c r="M155" s="44"/>
    </row>
    <row r="156" spans="1:13" hidden="1" x14ac:dyDescent="0.3">
      <c r="A156" s="36">
        <v>4</v>
      </c>
      <c r="B156" s="37"/>
      <c r="C156" s="13"/>
      <c r="D156" s="15" t="e">
        <f t="shared" si="33"/>
        <v>#NAME?</v>
      </c>
      <c r="E156" s="15" t="e">
        <f t="shared" si="27"/>
        <v>#NAME?</v>
      </c>
      <c r="F156" s="16">
        <f t="shared" si="28"/>
        <v>2002288.18</v>
      </c>
      <c r="G156" s="16" t="e">
        <f t="shared" si="29"/>
        <v>#NAME?</v>
      </c>
      <c r="H156" s="15" t="e">
        <f t="shared" si="34"/>
        <v>#NAME?</v>
      </c>
      <c r="I156" s="15" t="e">
        <f t="shared" si="31"/>
        <v>#NAME?</v>
      </c>
      <c r="J156" s="15" t="e">
        <f t="shared" si="32"/>
        <v>#NAME?</v>
      </c>
      <c r="L156" s="43"/>
      <c r="M156" s="44"/>
    </row>
    <row r="157" spans="1:13" hidden="1" x14ac:dyDescent="0.3">
      <c r="A157" s="36">
        <v>3</v>
      </c>
      <c r="B157" s="37"/>
      <c r="C157" s="13"/>
      <c r="D157" s="15" t="e">
        <f t="shared" si="33"/>
        <v>#NAME?</v>
      </c>
      <c r="E157" s="15" t="e">
        <f t="shared" si="27"/>
        <v>#NAME?</v>
      </c>
      <c r="F157" s="16">
        <f t="shared" si="28"/>
        <v>2002288.18</v>
      </c>
      <c r="G157" s="16" t="e">
        <f t="shared" si="29"/>
        <v>#NAME?</v>
      </c>
      <c r="H157" s="15" t="e">
        <f t="shared" si="34"/>
        <v>#NAME?</v>
      </c>
      <c r="I157" s="15" t="e">
        <f t="shared" si="31"/>
        <v>#NAME?</v>
      </c>
      <c r="J157" s="15" t="e">
        <f t="shared" si="32"/>
        <v>#NAME?</v>
      </c>
      <c r="L157" s="43"/>
      <c r="M157" s="44"/>
    </row>
    <row r="158" spans="1:13" hidden="1" x14ac:dyDescent="0.3">
      <c r="A158" s="36">
        <v>2</v>
      </c>
      <c r="B158" s="37"/>
      <c r="C158" s="13"/>
      <c r="D158" s="15" t="e">
        <f t="shared" si="33"/>
        <v>#NAME?</v>
      </c>
      <c r="E158" s="15" t="e">
        <f t="shared" si="27"/>
        <v>#NAME?</v>
      </c>
      <c r="F158" s="16">
        <f t="shared" si="28"/>
        <v>2002288.18</v>
      </c>
      <c r="G158" s="16" t="e">
        <f t="shared" si="29"/>
        <v>#NAME?</v>
      </c>
      <c r="H158" s="15" t="e">
        <f t="shared" si="34"/>
        <v>#NAME?</v>
      </c>
      <c r="I158" s="15" t="e">
        <f t="shared" si="31"/>
        <v>#NAME?</v>
      </c>
      <c r="J158" s="15" t="e">
        <f t="shared" si="32"/>
        <v>#NAME?</v>
      </c>
      <c r="L158" s="43"/>
      <c r="M158" s="44"/>
    </row>
    <row r="159" spans="1:13" hidden="1" x14ac:dyDescent="0.3">
      <c r="A159" s="36">
        <v>1</v>
      </c>
      <c r="B159" s="37"/>
      <c r="C159" s="13"/>
      <c r="D159" s="15" t="e">
        <f t="shared" si="33"/>
        <v>#NAME?</v>
      </c>
      <c r="E159" s="15" t="e">
        <f t="shared" si="27"/>
        <v>#NAME?</v>
      </c>
      <c r="F159" s="16">
        <f t="shared" si="28"/>
        <v>2002288.18</v>
      </c>
      <c r="G159" s="16" t="e">
        <f t="shared" si="29"/>
        <v>#NAME?</v>
      </c>
      <c r="H159" s="15" t="e">
        <f t="shared" si="34"/>
        <v>#NAME?</v>
      </c>
      <c r="I159" s="15" t="e">
        <f t="shared" si="31"/>
        <v>#NAME?</v>
      </c>
      <c r="J159" s="15" t="e">
        <f t="shared" si="32"/>
        <v>#NAME?</v>
      </c>
      <c r="L159" s="43"/>
      <c r="M159" s="44"/>
    </row>
    <row r="160" spans="1:13" x14ac:dyDescent="0.3">
      <c r="A160" s="100"/>
      <c r="B160" s="101"/>
      <c r="C160" s="101"/>
      <c r="D160" s="101"/>
      <c r="E160" s="101"/>
      <c r="F160" s="101"/>
      <c r="G160" s="101"/>
      <c r="H160" s="101"/>
      <c r="I160" s="101"/>
      <c r="J160" s="101"/>
    </row>
    <row r="161" spans="1:13" x14ac:dyDescent="0.3">
      <c r="A161" s="97" t="s">
        <v>69</v>
      </c>
      <c r="B161" s="109"/>
      <c r="C161" s="109"/>
      <c r="D161" s="109"/>
      <c r="E161" s="109"/>
      <c r="F161" s="109"/>
      <c r="G161" s="109"/>
      <c r="H161" s="109"/>
      <c r="I161" s="109"/>
      <c r="J161" s="109"/>
    </row>
    <row r="162" spans="1:13" x14ac:dyDescent="0.3"/>
    <row r="163" spans="1:13" ht="27.75" customHeight="1" x14ac:dyDescent="0.3">
      <c r="A163" s="105" t="s">
        <v>75</v>
      </c>
      <c r="B163" s="105"/>
      <c r="C163" s="105"/>
      <c r="D163" s="105"/>
      <c r="E163" s="105"/>
      <c r="F163" s="105"/>
      <c r="G163" s="105"/>
      <c r="H163" s="105"/>
      <c r="I163" s="105"/>
      <c r="J163" s="105"/>
    </row>
    <row r="164" spans="1:13" ht="15" customHeight="1" x14ac:dyDescent="0.3">
      <c r="A164" s="102" t="s">
        <v>77</v>
      </c>
      <c r="B164" s="103"/>
      <c r="C164" s="103"/>
      <c r="D164" s="103"/>
      <c r="E164" s="103"/>
      <c r="F164" s="103"/>
      <c r="G164" s="103"/>
      <c r="H164" s="103"/>
      <c r="I164" s="103"/>
      <c r="J164" s="103"/>
    </row>
    <row r="165" spans="1:13" x14ac:dyDescent="0.3">
      <c r="A165" s="100"/>
      <c r="B165" s="101"/>
      <c r="C165" s="101"/>
      <c r="D165" s="101"/>
      <c r="E165" s="101"/>
      <c r="F165" s="101"/>
      <c r="G165" s="101"/>
      <c r="H165" s="101"/>
      <c r="I165" s="101"/>
      <c r="J165" s="101"/>
    </row>
    <row r="166" spans="1:13" ht="57.5" x14ac:dyDescent="0.3">
      <c r="A166" s="24" t="s">
        <v>0</v>
      </c>
      <c r="B166" s="22" t="s">
        <v>2</v>
      </c>
      <c r="C166" s="23"/>
      <c r="D166" s="24" t="str">
        <f>"Employee standard Contribution on salary at "&amp;TEXT(SAUL_Start_Ee_Conts,"0%")&amp;" (corresponds to column A of the PensionSMART Ts &amp; Cs)"</f>
        <v>Employee standard Contribution on salary at 6% (corresponds to column A of the PensionSMART Ts &amp; Cs)</v>
      </c>
      <c r="E166" s="24" t="s">
        <v>3</v>
      </c>
      <c r="F166" s="25" t="s">
        <v>4</v>
      </c>
      <c r="G166" s="25" t="s">
        <v>5</v>
      </c>
      <c r="H166" s="24" t="str">
        <f>"Employer's standard contribution at "&amp;TEXT(SAUL_Start_Er_Conts,"0%")&amp;" would be (corresponds to column B of the PensionSMART Ts &amp; Cs)"</f>
        <v>Employer's standard contribution at 15% would be (corresponds to column B of the PensionSMART Ts &amp; Cs)</v>
      </c>
      <c r="I166" s="24" t="s">
        <v>39</v>
      </c>
      <c r="J166" s="24" t="s">
        <v>1</v>
      </c>
    </row>
    <row r="167" spans="1:13" x14ac:dyDescent="0.3">
      <c r="A167" s="36">
        <v>29</v>
      </c>
      <c r="B167" s="37">
        <v>72984</v>
      </c>
      <c r="C167" s="13"/>
      <c r="D167" s="15">
        <f t="shared" ref="D167:D182" si="35">ROUND(PensionableSalary*SAUL_Start_Ee_Conts,2)</f>
        <v>4379.04</v>
      </c>
      <c r="E167" s="15">
        <f t="shared" ref="E167:E195" si="36">ROUND(+PensionableSalary-Ee_StandardConts,2)</f>
        <v>68604.960000000006</v>
      </c>
      <c r="F167" s="16">
        <f t="shared" ref="F167:F195" si="37">ROUND(NIBand1_Ee_Rate*MIN(PensionableSalary,NIBand1)+NIBand2_Ee_Rate*MAX((MIN(PensionableSalary,NIBand2))-NIBand1,0)+NIBand3_Ee_Rate*MAX((MIN(PensionableSalary,NIBand3))-NIBand2,0)+NIBand4_Ee_Rate*MAX((MIN(PensionableSalary,NIBand4))-NIBand3,0)+NIBand5_Ee_Rate*MAX((MIN(PensionableSalary,NIBand5))-NIBand4,0)+NIBand6_Ee_Rate*MAX((MIN(PensionableSalary,NIBand6))-NIBand5,0)+NIBand7_Ee_Rate*MAX((MIN(PensionableSalary,NIBand7))-NIBand6,0)+NIBand8_Ee_Rate*MAX((MIN(PensionableSalary,NIBand8))-NIBand7,0),2)</f>
        <v>3747.88</v>
      </c>
      <c r="G167" s="16">
        <f t="shared" ref="G167:G195" si="38">ROUND(NIBand1_Ee_Rate*MIN(PensionSMARTSalary_Adjusted,NIBand1)+NIBand2_Ee_Rate*MAX((MIN(PensionSMARTSalary_Adjusted,NIBand2))-NIBand1,0)+NIBand3_Ee_Rate*MAX((MIN(PensionSMARTSalary_Adjusted,NIBand3))-NIBand2,0)+NIBand4_Ee_Rate*MAX((MIN(PensionSMARTSalary_Adjusted,NIBand4))-NIBand3,0)+NIBand5_Ee_Rate*MAX((MIN(PensionSMARTSalary_Adjusted,NIBand5))-NIBand4,0)+NIBand6_Ee_Rate*MAX((MIN(PensionSMARTSalary_Adjusted,NIBand6))-NIBand5,0)+NIBand7_Ee_Rate*MAX((MIN(PensionSMARTSalary_Adjusted,NIBand7))-NIBand6,0)+NIBand8_Ee_Rate*MAX((MIN(PensionSMARTSalary_Adjusted,NIBand8))-NIBand7,0),2)</f>
        <v>3660.3</v>
      </c>
      <c r="H167" s="15">
        <f t="shared" ref="H167:H182" si="39">ROUND(PensionableSalary*SAUL_Start_Er_Conts,2)</f>
        <v>10947.6</v>
      </c>
      <c r="I167" s="15">
        <f t="shared" ref="I167:I195" si="40">ROUND(Ee_StandardConts+Er_StandardCont,0)</f>
        <v>15327</v>
      </c>
      <c r="J167" s="15">
        <f t="shared" ref="J167:J195" si="41">ROUND(+Ee_NICs_nonPenSMART-Ee_NICs_PenSmart,2)</f>
        <v>87.58</v>
      </c>
      <c r="L167" s="43"/>
      <c r="M167" s="44"/>
    </row>
    <row r="168" spans="1:13" x14ac:dyDescent="0.3">
      <c r="A168" s="36">
        <v>28</v>
      </c>
      <c r="B168" s="37">
        <v>69871</v>
      </c>
      <c r="C168" s="13"/>
      <c r="D168" s="15">
        <f t="shared" si="35"/>
        <v>4192.26</v>
      </c>
      <c r="E168" s="15">
        <f t="shared" si="36"/>
        <v>65678.740000000005</v>
      </c>
      <c r="F168" s="16">
        <f t="shared" si="37"/>
        <v>3685.62</v>
      </c>
      <c r="G168" s="16">
        <f t="shared" si="38"/>
        <v>3601.77</v>
      </c>
      <c r="H168" s="15">
        <f t="shared" si="39"/>
        <v>10480.65</v>
      </c>
      <c r="I168" s="15">
        <f t="shared" si="40"/>
        <v>14673</v>
      </c>
      <c r="J168" s="15">
        <f t="shared" si="41"/>
        <v>83.85</v>
      </c>
      <c r="L168" s="43"/>
      <c r="M168" s="44"/>
    </row>
    <row r="169" spans="1:13" x14ac:dyDescent="0.3">
      <c r="A169" s="36">
        <v>27</v>
      </c>
      <c r="B169" s="37">
        <v>66886</v>
      </c>
      <c r="C169" s="13"/>
      <c r="D169" s="15">
        <f t="shared" si="35"/>
        <v>4013.16</v>
      </c>
      <c r="E169" s="15">
        <f t="shared" si="36"/>
        <v>62872.84</v>
      </c>
      <c r="F169" s="16">
        <f t="shared" si="37"/>
        <v>3625.92</v>
      </c>
      <c r="G169" s="16">
        <f t="shared" si="38"/>
        <v>3545.66</v>
      </c>
      <c r="H169" s="15">
        <f t="shared" si="39"/>
        <v>10032.9</v>
      </c>
      <c r="I169" s="15">
        <f t="shared" si="40"/>
        <v>14046</v>
      </c>
      <c r="J169" s="15">
        <f t="shared" si="41"/>
        <v>80.260000000000005</v>
      </c>
      <c r="L169" s="43"/>
      <c r="M169" s="44"/>
    </row>
    <row r="170" spans="1:13" x14ac:dyDescent="0.3">
      <c r="A170" s="36">
        <v>26</v>
      </c>
      <c r="B170" s="37">
        <v>64021</v>
      </c>
      <c r="C170" s="13"/>
      <c r="D170" s="15">
        <f t="shared" si="35"/>
        <v>3841.26</v>
      </c>
      <c r="E170" s="15">
        <f t="shared" si="36"/>
        <v>60179.74</v>
      </c>
      <c r="F170" s="16">
        <f t="shared" si="37"/>
        <v>3568.62</v>
      </c>
      <c r="G170" s="16">
        <f t="shared" si="38"/>
        <v>3491.79</v>
      </c>
      <c r="H170" s="15">
        <f t="shared" si="39"/>
        <v>9603.15</v>
      </c>
      <c r="I170" s="15">
        <f t="shared" si="40"/>
        <v>13444</v>
      </c>
      <c r="J170" s="15">
        <f t="shared" si="41"/>
        <v>76.83</v>
      </c>
      <c r="L170" s="43"/>
      <c r="M170" s="44"/>
    </row>
    <row r="171" spans="1:13" x14ac:dyDescent="0.3">
      <c r="A171" s="36">
        <v>25</v>
      </c>
      <c r="B171" s="37">
        <v>61285</v>
      </c>
      <c r="C171" s="13"/>
      <c r="D171" s="15">
        <f t="shared" si="35"/>
        <v>3677.1</v>
      </c>
      <c r="E171" s="15">
        <f t="shared" si="36"/>
        <v>57607.9</v>
      </c>
      <c r="F171" s="16">
        <f t="shared" si="37"/>
        <v>3513.9</v>
      </c>
      <c r="G171" s="16">
        <f t="shared" si="38"/>
        <v>3440.36</v>
      </c>
      <c r="H171" s="15">
        <f t="shared" si="39"/>
        <v>9192.75</v>
      </c>
      <c r="I171" s="15">
        <f t="shared" si="40"/>
        <v>12870</v>
      </c>
      <c r="J171" s="15">
        <f t="shared" si="41"/>
        <v>73.540000000000006</v>
      </c>
      <c r="L171" s="43"/>
      <c r="M171" s="44"/>
    </row>
    <row r="172" spans="1:13" x14ac:dyDescent="0.3">
      <c r="A172" s="36">
        <v>24</v>
      </c>
      <c r="B172" s="37">
        <v>58655</v>
      </c>
      <c r="C172" s="13"/>
      <c r="D172" s="15">
        <f t="shared" si="35"/>
        <v>3519.3</v>
      </c>
      <c r="E172" s="15">
        <f t="shared" si="36"/>
        <v>55135.7</v>
      </c>
      <c r="F172" s="16">
        <f t="shared" si="37"/>
        <v>3461.3</v>
      </c>
      <c r="G172" s="16">
        <f t="shared" si="38"/>
        <v>3390.91</v>
      </c>
      <c r="H172" s="15">
        <f t="shared" si="39"/>
        <v>8798.25</v>
      </c>
      <c r="I172" s="15">
        <f t="shared" si="40"/>
        <v>12318</v>
      </c>
      <c r="J172" s="15">
        <f t="shared" si="41"/>
        <v>70.39</v>
      </c>
      <c r="L172" s="43"/>
      <c r="M172" s="44"/>
    </row>
    <row r="173" spans="1:13" x14ac:dyDescent="0.3">
      <c r="A173" s="36">
        <v>23</v>
      </c>
      <c r="B173" s="37">
        <v>56145</v>
      </c>
      <c r="C173" s="13"/>
      <c r="D173" s="15">
        <f t="shared" si="35"/>
        <v>3368.7</v>
      </c>
      <c r="E173" s="15">
        <f t="shared" si="36"/>
        <v>52776.3</v>
      </c>
      <c r="F173" s="16">
        <f t="shared" si="37"/>
        <v>3411.1</v>
      </c>
      <c r="G173" s="16">
        <f t="shared" si="38"/>
        <v>3343.73</v>
      </c>
      <c r="H173" s="15">
        <f t="shared" si="39"/>
        <v>8421.75</v>
      </c>
      <c r="I173" s="15">
        <f t="shared" si="40"/>
        <v>11790</v>
      </c>
      <c r="J173" s="15">
        <f t="shared" si="41"/>
        <v>67.37</v>
      </c>
      <c r="L173" s="43"/>
      <c r="M173" s="44"/>
    </row>
    <row r="174" spans="1:13" x14ac:dyDescent="0.3">
      <c r="A174" s="36">
        <v>22</v>
      </c>
      <c r="B174" s="37">
        <v>53741</v>
      </c>
      <c r="C174" s="13"/>
      <c r="D174" s="15">
        <f t="shared" si="35"/>
        <v>3224.46</v>
      </c>
      <c r="E174" s="15">
        <f t="shared" si="36"/>
        <v>50516.54</v>
      </c>
      <c r="F174" s="16">
        <f t="shared" si="37"/>
        <v>3363.02</v>
      </c>
      <c r="G174" s="16">
        <f t="shared" si="38"/>
        <v>3298.53</v>
      </c>
      <c r="H174" s="15">
        <f t="shared" si="39"/>
        <v>8061.15</v>
      </c>
      <c r="I174" s="15">
        <f t="shared" si="40"/>
        <v>11286</v>
      </c>
      <c r="J174" s="15">
        <f t="shared" si="41"/>
        <v>64.489999999999995</v>
      </c>
      <c r="L174" s="43"/>
      <c r="M174" s="44"/>
    </row>
    <row r="175" spans="1:13" x14ac:dyDescent="0.3">
      <c r="A175" s="36">
        <v>21</v>
      </c>
      <c r="B175" s="37">
        <v>51430</v>
      </c>
      <c r="C175" s="13"/>
      <c r="D175" s="15">
        <f t="shared" si="35"/>
        <v>3085.8</v>
      </c>
      <c r="E175" s="15">
        <f t="shared" si="36"/>
        <v>48344.2</v>
      </c>
      <c r="F175" s="16">
        <f t="shared" si="37"/>
        <v>3316.8</v>
      </c>
      <c r="G175" s="16">
        <f t="shared" si="38"/>
        <v>3139.54</v>
      </c>
      <c r="H175" s="15">
        <f t="shared" si="39"/>
        <v>7714.5</v>
      </c>
      <c r="I175" s="15">
        <f t="shared" si="40"/>
        <v>10800</v>
      </c>
      <c r="J175" s="15">
        <f t="shared" si="41"/>
        <v>177.26</v>
      </c>
      <c r="L175" s="43"/>
      <c r="M175" s="44"/>
    </row>
    <row r="176" spans="1:13" x14ac:dyDescent="0.3">
      <c r="A176" s="36">
        <v>20</v>
      </c>
      <c r="B176" s="37">
        <v>49217</v>
      </c>
      <c r="C176" s="13"/>
      <c r="D176" s="15">
        <f t="shared" si="35"/>
        <v>2953.02</v>
      </c>
      <c r="E176" s="15">
        <f t="shared" si="36"/>
        <v>46263.98</v>
      </c>
      <c r="F176" s="16">
        <f t="shared" si="37"/>
        <v>3209.36</v>
      </c>
      <c r="G176" s="16">
        <f t="shared" si="38"/>
        <v>2973.12</v>
      </c>
      <c r="H176" s="15">
        <f t="shared" si="39"/>
        <v>7382.55</v>
      </c>
      <c r="I176" s="15">
        <f t="shared" si="40"/>
        <v>10336</v>
      </c>
      <c r="J176" s="15">
        <f t="shared" si="41"/>
        <v>236.24</v>
      </c>
      <c r="L176" s="43"/>
      <c r="M176" s="44"/>
    </row>
    <row r="177" spans="1:13" x14ac:dyDescent="0.3">
      <c r="A177" s="36">
        <v>19</v>
      </c>
      <c r="B177" s="37">
        <v>47105</v>
      </c>
      <c r="C177" s="13"/>
      <c r="D177" s="15">
        <f t="shared" si="35"/>
        <v>2826.3</v>
      </c>
      <c r="E177" s="15">
        <f t="shared" si="36"/>
        <v>44278.7</v>
      </c>
      <c r="F177" s="16">
        <f t="shared" si="37"/>
        <v>3040.4</v>
      </c>
      <c r="G177" s="16">
        <f t="shared" si="38"/>
        <v>2814.3</v>
      </c>
      <c r="H177" s="15">
        <f t="shared" si="39"/>
        <v>7065.75</v>
      </c>
      <c r="I177" s="15">
        <f t="shared" si="40"/>
        <v>9892</v>
      </c>
      <c r="J177" s="15">
        <f t="shared" si="41"/>
        <v>226.1</v>
      </c>
      <c r="L177" s="43"/>
      <c r="M177" s="44"/>
    </row>
    <row r="178" spans="1:13" x14ac:dyDescent="0.3">
      <c r="A178" s="36">
        <v>18</v>
      </c>
      <c r="B178" s="37">
        <v>45176</v>
      </c>
      <c r="C178" s="13"/>
      <c r="D178" s="15">
        <f t="shared" si="35"/>
        <v>2710.56</v>
      </c>
      <c r="E178" s="15">
        <f t="shared" si="36"/>
        <v>42465.440000000002</v>
      </c>
      <c r="F178" s="16">
        <f t="shared" si="37"/>
        <v>2886.08</v>
      </c>
      <c r="G178" s="16">
        <f t="shared" si="38"/>
        <v>2669.24</v>
      </c>
      <c r="H178" s="15">
        <f t="shared" si="39"/>
        <v>6776.4</v>
      </c>
      <c r="I178" s="15">
        <f t="shared" si="40"/>
        <v>9487</v>
      </c>
      <c r="J178" s="15">
        <f t="shared" si="41"/>
        <v>216.84</v>
      </c>
      <c r="L178" s="43"/>
      <c r="M178" s="44"/>
    </row>
    <row r="179" spans="1:13" x14ac:dyDescent="0.3">
      <c r="A179" s="36">
        <v>17</v>
      </c>
      <c r="B179" s="37">
        <v>43393</v>
      </c>
      <c r="C179" s="13"/>
      <c r="D179" s="15">
        <f t="shared" si="35"/>
        <v>2603.58</v>
      </c>
      <c r="E179" s="15">
        <f t="shared" si="36"/>
        <v>40789.42</v>
      </c>
      <c r="F179" s="16">
        <f t="shared" si="37"/>
        <v>2743.44</v>
      </c>
      <c r="G179" s="16">
        <f t="shared" si="38"/>
        <v>2535.15</v>
      </c>
      <c r="H179" s="15">
        <f t="shared" si="39"/>
        <v>6508.95</v>
      </c>
      <c r="I179" s="15">
        <f t="shared" si="40"/>
        <v>9113</v>
      </c>
      <c r="J179" s="15">
        <f t="shared" si="41"/>
        <v>208.29</v>
      </c>
      <c r="L179" s="43"/>
      <c r="M179" s="44"/>
    </row>
    <row r="180" spans="1:13" x14ac:dyDescent="0.3">
      <c r="A180" s="36">
        <v>16</v>
      </c>
      <c r="B180" s="37">
        <v>41688</v>
      </c>
      <c r="C180" s="13"/>
      <c r="D180" s="15">
        <f t="shared" si="35"/>
        <v>2501.2800000000002</v>
      </c>
      <c r="E180" s="15">
        <f t="shared" si="36"/>
        <v>39186.720000000001</v>
      </c>
      <c r="F180" s="16">
        <f t="shared" si="37"/>
        <v>2607.04</v>
      </c>
      <c r="G180" s="16">
        <f t="shared" si="38"/>
        <v>2406.94</v>
      </c>
      <c r="H180" s="15">
        <f t="shared" si="39"/>
        <v>6253.2</v>
      </c>
      <c r="I180" s="15">
        <f t="shared" si="40"/>
        <v>8754</v>
      </c>
      <c r="J180" s="15">
        <f t="shared" si="41"/>
        <v>200.1</v>
      </c>
      <c r="L180" s="43"/>
      <c r="M180" s="44"/>
    </row>
    <row r="181" spans="1:13" x14ac:dyDescent="0.3">
      <c r="A181" s="36">
        <v>15</v>
      </c>
      <c r="B181" s="37">
        <v>40058</v>
      </c>
      <c r="C181" s="13"/>
      <c r="D181" s="15">
        <f t="shared" si="35"/>
        <v>2403.48</v>
      </c>
      <c r="E181" s="15">
        <f t="shared" si="36"/>
        <v>37654.519999999997</v>
      </c>
      <c r="F181" s="16">
        <f t="shared" si="37"/>
        <v>2476.64</v>
      </c>
      <c r="G181" s="16">
        <f t="shared" si="38"/>
        <v>2284.36</v>
      </c>
      <c r="H181" s="15">
        <f t="shared" si="39"/>
        <v>6008.7</v>
      </c>
      <c r="I181" s="15">
        <f t="shared" si="40"/>
        <v>8412</v>
      </c>
      <c r="J181" s="15">
        <f t="shared" si="41"/>
        <v>192.28</v>
      </c>
      <c r="L181" s="43"/>
      <c r="M181" s="44"/>
    </row>
    <row r="182" spans="1:13" x14ac:dyDescent="0.3">
      <c r="A182" s="36">
        <v>14</v>
      </c>
      <c r="B182" s="37">
        <v>38494</v>
      </c>
      <c r="C182" s="13"/>
      <c r="D182" s="15">
        <f t="shared" si="35"/>
        <v>2309.64</v>
      </c>
      <c r="E182" s="15">
        <f t="shared" si="36"/>
        <v>36184.36</v>
      </c>
      <c r="F182" s="16">
        <f t="shared" si="37"/>
        <v>2351.52</v>
      </c>
      <c r="G182" s="16">
        <f t="shared" si="38"/>
        <v>2166.75</v>
      </c>
      <c r="H182" s="15">
        <f t="shared" si="39"/>
        <v>5774.1</v>
      </c>
      <c r="I182" s="15">
        <f t="shared" si="40"/>
        <v>8084</v>
      </c>
      <c r="J182" s="15">
        <f>ROUND(+Ee_NICs_nonPenSMART-Ee_NICs_PenSmart,2)</f>
        <v>184.77</v>
      </c>
      <c r="L182" s="43"/>
      <c r="M182" s="44"/>
    </row>
    <row r="183" spans="1:13" hidden="1" x14ac:dyDescent="0.3">
      <c r="A183" s="36">
        <v>13</v>
      </c>
      <c r="B183" s="37"/>
      <c r="C183" s="13"/>
      <c r="D183" s="15" t="e">
        <f t="shared" ref="D183:D195" si="42">ROUND(PensionableSalary*SAUL_Ee_conts,2)</f>
        <v>#NAME?</v>
      </c>
      <c r="E183" s="15" t="e">
        <f t="shared" si="36"/>
        <v>#NAME?</v>
      </c>
      <c r="F183" s="16">
        <f t="shared" si="37"/>
        <v>2002288.18</v>
      </c>
      <c r="G183" s="16" t="e">
        <f t="shared" si="38"/>
        <v>#NAME?</v>
      </c>
      <c r="H183" s="15" t="e">
        <f t="shared" ref="H183:H195" si="43">ROUND(PensionableSalary*SAUL_Er_conts,2)</f>
        <v>#NAME?</v>
      </c>
      <c r="I183" s="15" t="e">
        <f t="shared" si="40"/>
        <v>#NAME?</v>
      </c>
      <c r="J183" s="15" t="e">
        <f t="shared" si="41"/>
        <v>#NAME?</v>
      </c>
      <c r="L183" s="43"/>
      <c r="M183" s="44"/>
    </row>
    <row r="184" spans="1:13" hidden="1" x14ac:dyDescent="0.3">
      <c r="A184" s="36">
        <v>12</v>
      </c>
      <c r="B184" s="37"/>
      <c r="C184" s="13"/>
      <c r="D184" s="15" t="e">
        <f t="shared" si="42"/>
        <v>#NAME?</v>
      </c>
      <c r="E184" s="15" t="e">
        <f t="shared" si="36"/>
        <v>#NAME?</v>
      </c>
      <c r="F184" s="16">
        <f t="shared" si="37"/>
        <v>2002288.18</v>
      </c>
      <c r="G184" s="16" t="e">
        <f t="shared" si="38"/>
        <v>#NAME?</v>
      </c>
      <c r="H184" s="15" t="e">
        <f t="shared" si="43"/>
        <v>#NAME?</v>
      </c>
      <c r="I184" s="15" t="e">
        <f t="shared" si="40"/>
        <v>#NAME?</v>
      </c>
      <c r="J184" s="15" t="e">
        <f t="shared" si="41"/>
        <v>#NAME?</v>
      </c>
      <c r="L184" s="43"/>
      <c r="M184" s="44"/>
    </row>
    <row r="185" spans="1:13" hidden="1" x14ac:dyDescent="0.3">
      <c r="A185" s="36">
        <v>11</v>
      </c>
      <c r="B185" s="37"/>
      <c r="C185" s="13"/>
      <c r="D185" s="15" t="e">
        <f t="shared" si="42"/>
        <v>#NAME?</v>
      </c>
      <c r="E185" s="15" t="e">
        <f t="shared" si="36"/>
        <v>#NAME?</v>
      </c>
      <c r="F185" s="16">
        <f t="shared" si="37"/>
        <v>2002288.18</v>
      </c>
      <c r="G185" s="16" t="e">
        <f t="shared" si="38"/>
        <v>#NAME?</v>
      </c>
      <c r="H185" s="15" t="e">
        <f t="shared" si="43"/>
        <v>#NAME?</v>
      </c>
      <c r="I185" s="15" t="e">
        <f t="shared" si="40"/>
        <v>#NAME?</v>
      </c>
      <c r="J185" s="15" t="e">
        <f t="shared" si="41"/>
        <v>#NAME?</v>
      </c>
      <c r="L185" s="43"/>
      <c r="M185" s="44"/>
    </row>
    <row r="186" spans="1:13" hidden="1" x14ac:dyDescent="0.3">
      <c r="A186" s="36">
        <v>10</v>
      </c>
      <c r="B186" s="37"/>
      <c r="C186" s="13"/>
      <c r="D186" s="15" t="e">
        <f t="shared" si="42"/>
        <v>#NAME?</v>
      </c>
      <c r="E186" s="15" t="e">
        <f t="shared" si="36"/>
        <v>#NAME?</v>
      </c>
      <c r="F186" s="16">
        <f t="shared" si="37"/>
        <v>2002288.18</v>
      </c>
      <c r="G186" s="16" t="e">
        <f t="shared" si="38"/>
        <v>#NAME?</v>
      </c>
      <c r="H186" s="15" t="e">
        <f t="shared" si="43"/>
        <v>#NAME?</v>
      </c>
      <c r="I186" s="15" t="e">
        <f t="shared" si="40"/>
        <v>#NAME?</v>
      </c>
      <c r="J186" s="15" t="e">
        <f t="shared" si="41"/>
        <v>#NAME?</v>
      </c>
      <c r="L186" s="43"/>
      <c r="M186" s="44"/>
    </row>
    <row r="187" spans="1:13" hidden="1" x14ac:dyDescent="0.3">
      <c r="A187" s="36">
        <v>9</v>
      </c>
      <c r="B187" s="37"/>
      <c r="C187" s="13"/>
      <c r="D187" s="15" t="e">
        <f t="shared" si="42"/>
        <v>#NAME?</v>
      </c>
      <c r="E187" s="15" t="e">
        <f t="shared" si="36"/>
        <v>#NAME?</v>
      </c>
      <c r="F187" s="16">
        <f t="shared" si="37"/>
        <v>2002288.18</v>
      </c>
      <c r="G187" s="16" t="e">
        <f t="shared" si="38"/>
        <v>#NAME?</v>
      </c>
      <c r="H187" s="15" t="e">
        <f t="shared" si="43"/>
        <v>#NAME?</v>
      </c>
      <c r="I187" s="15" t="e">
        <f t="shared" si="40"/>
        <v>#NAME?</v>
      </c>
      <c r="J187" s="15" t="e">
        <f t="shared" si="41"/>
        <v>#NAME?</v>
      </c>
      <c r="L187" s="43"/>
      <c r="M187" s="44"/>
    </row>
    <row r="188" spans="1:13" hidden="1" x14ac:dyDescent="0.3">
      <c r="A188" s="36">
        <v>8</v>
      </c>
      <c r="B188" s="37"/>
      <c r="C188" s="13"/>
      <c r="D188" s="15" t="e">
        <f t="shared" si="42"/>
        <v>#NAME?</v>
      </c>
      <c r="E188" s="15" t="e">
        <f t="shared" si="36"/>
        <v>#NAME?</v>
      </c>
      <c r="F188" s="16">
        <f t="shared" si="37"/>
        <v>2002288.18</v>
      </c>
      <c r="G188" s="16" t="e">
        <f t="shared" si="38"/>
        <v>#NAME?</v>
      </c>
      <c r="H188" s="15" t="e">
        <f t="shared" si="43"/>
        <v>#NAME?</v>
      </c>
      <c r="I188" s="15" t="e">
        <f t="shared" si="40"/>
        <v>#NAME?</v>
      </c>
      <c r="J188" s="15" t="e">
        <f t="shared" si="41"/>
        <v>#NAME?</v>
      </c>
      <c r="L188" s="43"/>
      <c r="M188" s="44"/>
    </row>
    <row r="189" spans="1:13" hidden="1" x14ac:dyDescent="0.3">
      <c r="A189" s="36">
        <v>7</v>
      </c>
      <c r="B189" s="37"/>
      <c r="C189" s="13"/>
      <c r="D189" s="15" t="e">
        <f t="shared" si="42"/>
        <v>#NAME?</v>
      </c>
      <c r="E189" s="15" t="e">
        <f t="shared" si="36"/>
        <v>#NAME?</v>
      </c>
      <c r="F189" s="16">
        <f t="shared" si="37"/>
        <v>2002288.18</v>
      </c>
      <c r="G189" s="16" t="e">
        <f t="shared" si="38"/>
        <v>#NAME?</v>
      </c>
      <c r="H189" s="15" t="e">
        <f t="shared" si="43"/>
        <v>#NAME?</v>
      </c>
      <c r="I189" s="15" t="e">
        <f t="shared" si="40"/>
        <v>#NAME?</v>
      </c>
      <c r="J189" s="15" t="e">
        <f t="shared" si="41"/>
        <v>#NAME?</v>
      </c>
      <c r="L189" s="43"/>
      <c r="M189" s="44"/>
    </row>
    <row r="190" spans="1:13" hidden="1" x14ac:dyDescent="0.3">
      <c r="A190" s="36">
        <v>6</v>
      </c>
      <c r="B190" s="37"/>
      <c r="C190" s="13"/>
      <c r="D190" s="15" t="e">
        <f t="shared" si="42"/>
        <v>#NAME?</v>
      </c>
      <c r="E190" s="15" t="e">
        <f t="shared" si="36"/>
        <v>#NAME?</v>
      </c>
      <c r="F190" s="16">
        <f t="shared" si="37"/>
        <v>2002288.18</v>
      </c>
      <c r="G190" s="16" t="e">
        <f t="shared" si="38"/>
        <v>#NAME?</v>
      </c>
      <c r="H190" s="15" t="e">
        <f t="shared" si="43"/>
        <v>#NAME?</v>
      </c>
      <c r="I190" s="15" t="e">
        <f t="shared" si="40"/>
        <v>#NAME?</v>
      </c>
      <c r="J190" s="15" t="e">
        <f t="shared" si="41"/>
        <v>#NAME?</v>
      </c>
      <c r="L190" s="43"/>
      <c r="M190" s="44"/>
    </row>
    <row r="191" spans="1:13" hidden="1" x14ac:dyDescent="0.3">
      <c r="A191" s="36">
        <v>5</v>
      </c>
      <c r="B191" s="37"/>
      <c r="C191" s="13"/>
      <c r="D191" s="15" t="e">
        <f t="shared" si="42"/>
        <v>#NAME?</v>
      </c>
      <c r="E191" s="15" t="e">
        <f t="shared" si="36"/>
        <v>#NAME?</v>
      </c>
      <c r="F191" s="16">
        <f t="shared" si="37"/>
        <v>2002288.18</v>
      </c>
      <c r="G191" s="16" t="e">
        <f t="shared" si="38"/>
        <v>#NAME?</v>
      </c>
      <c r="H191" s="15" t="e">
        <f t="shared" si="43"/>
        <v>#NAME?</v>
      </c>
      <c r="I191" s="15" t="e">
        <f t="shared" si="40"/>
        <v>#NAME?</v>
      </c>
      <c r="J191" s="15" t="e">
        <f t="shared" si="41"/>
        <v>#NAME?</v>
      </c>
      <c r="L191" s="43"/>
      <c r="M191" s="44"/>
    </row>
    <row r="192" spans="1:13" hidden="1" x14ac:dyDescent="0.3">
      <c r="A192" s="36">
        <v>4</v>
      </c>
      <c r="B192" s="37"/>
      <c r="C192" s="13"/>
      <c r="D192" s="15" t="e">
        <f t="shared" si="42"/>
        <v>#NAME?</v>
      </c>
      <c r="E192" s="15" t="e">
        <f t="shared" si="36"/>
        <v>#NAME?</v>
      </c>
      <c r="F192" s="16">
        <f t="shared" si="37"/>
        <v>2002288.18</v>
      </c>
      <c r="G192" s="16" t="e">
        <f t="shared" si="38"/>
        <v>#NAME?</v>
      </c>
      <c r="H192" s="15" t="e">
        <f t="shared" si="43"/>
        <v>#NAME?</v>
      </c>
      <c r="I192" s="15" t="e">
        <f t="shared" si="40"/>
        <v>#NAME?</v>
      </c>
      <c r="J192" s="15" t="e">
        <f t="shared" si="41"/>
        <v>#NAME?</v>
      </c>
      <c r="L192" s="43"/>
      <c r="M192" s="44"/>
    </row>
    <row r="193" spans="1:13" hidden="1" x14ac:dyDescent="0.3">
      <c r="A193" s="36">
        <v>3</v>
      </c>
      <c r="B193" s="37"/>
      <c r="C193" s="13"/>
      <c r="D193" s="15" t="e">
        <f t="shared" si="42"/>
        <v>#NAME?</v>
      </c>
      <c r="E193" s="15" t="e">
        <f t="shared" si="36"/>
        <v>#NAME?</v>
      </c>
      <c r="F193" s="16">
        <f t="shared" si="37"/>
        <v>2002288.18</v>
      </c>
      <c r="G193" s="16" t="e">
        <f t="shared" si="38"/>
        <v>#NAME?</v>
      </c>
      <c r="H193" s="15" t="e">
        <f t="shared" si="43"/>
        <v>#NAME?</v>
      </c>
      <c r="I193" s="15" t="e">
        <f t="shared" si="40"/>
        <v>#NAME?</v>
      </c>
      <c r="J193" s="15" t="e">
        <f t="shared" si="41"/>
        <v>#NAME?</v>
      </c>
      <c r="L193" s="43"/>
      <c r="M193" s="44"/>
    </row>
    <row r="194" spans="1:13" hidden="1" x14ac:dyDescent="0.3">
      <c r="A194" s="36">
        <v>2</v>
      </c>
      <c r="B194" s="37"/>
      <c r="C194" s="13"/>
      <c r="D194" s="15" t="e">
        <f t="shared" si="42"/>
        <v>#NAME?</v>
      </c>
      <c r="E194" s="15" t="e">
        <f t="shared" si="36"/>
        <v>#NAME?</v>
      </c>
      <c r="F194" s="16">
        <f t="shared" si="37"/>
        <v>2002288.18</v>
      </c>
      <c r="G194" s="16" t="e">
        <f t="shared" si="38"/>
        <v>#NAME?</v>
      </c>
      <c r="H194" s="15" t="e">
        <f t="shared" si="43"/>
        <v>#NAME?</v>
      </c>
      <c r="I194" s="15" t="e">
        <f t="shared" si="40"/>
        <v>#NAME?</v>
      </c>
      <c r="J194" s="15" t="e">
        <f t="shared" si="41"/>
        <v>#NAME?</v>
      </c>
      <c r="L194" s="43"/>
      <c r="M194" s="44"/>
    </row>
    <row r="195" spans="1:13" hidden="1" x14ac:dyDescent="0.3">
      <c r="A195" s="36">
        <v>1</v>
      </c>
      <c r="B195" s="37"/>
      <c r="C195" s="13"/>
      <c r="D195" s="15" t="e">
        <f t="shared" si="42"/>
        <v>#NAME?</v>
      </c>
      <c r="E195" s="15" t="e">
        <f t="shared" si="36"/>
        <v>#NAME?</v>
      </c>
      <c r="F195" s="16">
        <f t="shared" si="37"/>
        <v>2002288.18</v>
      </c>
      <c r="G195" s="16" t="e">
        <f t="shared" si="38"/>
        <v>#NAME?</v>
      </c>
      <c r="H195" s="15" t="e">
        <f t="shared" si="43"/>
        <v>#NAME?</v>
      </c>
      <c r="I195" s="15" t="e">
        <f t="shared" si="40"/>
        <v>#NAME?</v>
      </c>
      <c r="J195" s="15" t="e">
        <f t="shared" si="41"/>
        <v>#NAME?</v>
      </c>
      <c r="L195" s="43"/>
      <c r="M195" s="44"/>
    </row>
    <row r="196" spans="1:13" x14ac:dyDescent="0.3">
      <c r="A196" s="100"/>
      <c r="B196" s="101"/>
      <c r="C196" s="101"/>
      <c r="D196" s="101"/>
      <c r="E196" s="101"/>
      <c r="F196" s="101"/>
      <c r="G196" s="101"/>
      <c r="H196" s="101"/>
      <c r="I196" s="101"/>
      <c r="J196" s="101"/>
    </row>
    <row r="197" spans="1:13" x14ac:dyDescent="0.3">
      <c r="A197" s="97" t="s">
        <v>69</v>
      </c>
      <c r="B197" s="109"/>
      <c r="C197" s="109"/>
      <c r="D197" s="109"/>
      <c r="E197" s="109"/>
      <c r="F197" s="109"/>
      <c r="G197" s="109"/>
      <c r="H197" s="109"/>
      <c r="I197" s="109"/>
      <c r="J197" s="109"/>
    </row>
    <row r="198" spans="1:13" x14ac:dyDescent="0.3"/>
  </sheetData>
  <mergeCells count="25">
    <mergeCell ref="A197:J197"/>
    <mergeCell ref="A160:J160"/>
    <mergeCell ref="A161:J161"/>
    <mergeCell ref="A163:J163"/>
    <mergeCell ref="A164:J164"/>
    <mergeCell ref="A165:J165"/>
    <mergeCell ref="A196:J196"/>
    <mergeCell ref="A129:J129"/>
    <mergeCell ref="A10:J10"/>
    <mergeCell ref="A65:J65"/>
    <mergeCell ref="A66:J66"/>
    <mergeCell ref="A67:J67"/>
    <mergeCell ref="A68:J68"/>
    <mergeCell ref="A69:J69"/>
    <mergeCell ref="A70:J70"/>
    <mergeCell ref="A124:J124"/>
    <mergeCell ref="A125:J125"/>
    <mergeCell ref="A127:J127"/>
    <mergeCell ref="A128:J128"/>
    <mergeCell ref="A9:J9"/>
    <mergeCell ref="B2:I2"/>
    <mergeCell ref="B4:I4"/>
    <mergeCell ref="B5:I5"/>
    <mergeCell ref="B6:I6"/>
    <mergeCell ref="A8:J8"/>
  </mergeCells>
  <pageMargins left="0.31496062992125984" right="0.31496062992125984" top="0.74803149606299213" bottom="0.74803149606299213" header="0.31496062992125984" footer="0.31496062992125984"/>
  <pageSetup paperSize="9" scale="59" fitToHeight="0" orientation="portrait" horizontalDpi="300" verticalDpi="300" r:id="rId1"/>
  <headerFooter>
    <oddHeader>&amp;F</oddHeader>
    <oddFooter>&amp;L&amp;BImperial College London Confidential&amp;B&amp;C&amp;D&amp;RPage &amp;P</oddFooter>
  </headerFooter>
  <rowBreaks count="2" manualBreakCount="2">
    <brk id="67" max="9" man="1"/>
    <brk id="1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Y29"/>
  <sheetViews>
    <sheetView showGridLines="0" showRowColHeaders="0" zoomScaleNormal="100" workbookViewId="0">
      <selection activeCell="J4" sqref="J4"/>
    </sheetView>
  </sheetViews>
  <sheetFormatPr defaultColWidth="0" defaultRowHeight="12.5" x14ac:dyDescent="0.25"/>
  <cols>
    <col min="1" max="1" width="46.453125" customWidth="1"/>
    <col min="2" max="2" width="0.81640625" customWidth="1"/>
    <col min="3" max="3" width="14.81640625" hidden="1" customWidth="1"/>
    <col min="4" max="4" width="18.54296875" customWidth="1"/>
    <col min="5" max="5" width="1" customWidth="1"/>
    <col min="6" max="6" width="16.453125" hidden="1" customWidth="1"/>
    <col min="7" max="7" width="18.54296875" customWidth="1"/>
    <col min="8" max="8" width="1.453125" customWidth="1"/>
    <col min="9" max="9" width="15.81640625" hidden="1" customWidth="1"/>
    <col min="10" max="10" width="18.54296875" customWidth="1"/>
    <col min="11" max="11" width="13.1796875" hidden="1" customWidth="1"/>
    <col min="12" max="25" width="10" hidden="1" customWidth="1"/>
    <col min="26" max="16384" width="9.1796875" hidden="1"/>
  </cols>
  <sheetData>
    <row r="2" spans="1:10" ht="13" x14ac:dyDescent="0.3">
      <c r="A2" s="1" t="s">
        <v>40</v>
      </c>
      <c r="C2" t="s">
        <v>29</v>
      </c>
      <c r="D2" s="29">
        <v>45292</v>
      </c>
    </row>
    <row r="4" spans="1:10" ht="13" x14ac:dyDescent="0.3">
      <c r="A4" s="1" t="s">
        <v>6</v>
      </c>
      <c r="C4" t="s">
        <v>7</v>
      </c>
      <c r="D4" s="78" t="s">
        <v>83</v>
      </c>
      <c r="G4" t="s">
        <v>49</v>
      </c>
    </row>
    <row r="6" spans="1:10" ht="13" x14ac:dyDescent="0.3">
      <c r="A6" s="112" t="s">
        <v>82</v>
      </c>
      <c r="B6" s="112"/>
      <c r="C6" s="112"/>
      <c r="D6" s="112"/>
      <c r="E6" s="112"/>
      <c r="F6" s="112"/>
      <c r="G6" s="112"/>
      <c r="H6" s="112"/>
      <c r="I6" s="112"/>
      <c r="J6" s="112"/>
    </row>
    <row r="8" spans="1:10" ht="26" x14ac:dyDescent="0.3">
      <c r="A8" s="1" t="s">
        <v>44</v>
      </c>
      <c r="D8" s="26" t="s">
        <v>41</v>
      </c>
      <c r="E8" s="27"/>
      <c r="F8" s="27"/>
      <c r="G8" s="26" t="s">
        <v>8</v>
      </c>
      <c r="H8" s="27"/>
      <c r="I8" s="27"/>
      <c r="J8" s="26" t="s">
        <v>9</v>
      </c>
    </row>
    <row r="9" spans="1:10" x14ac:dyDescent="0.25">
      <c r="A9" s="30" t="s">
        <v>18</v>
      </c>
      <c r="C9" t="s">
        <v>10</v>
      </c>
      <c r="D9" s="31">
        <v>6396</v>
      </c>
      <c r="F9" t="str">
        <f>$C9&amp;"_Ee_Rate"</f>
        <v>NIBand1_Ee_Rate</v>
      </c>
      <c r="G9" s="32">
        <v>0</v>
      </c>
      <c r="I9" t="str">
        <f>$C9&amp;"_Er_Rate"</f>
        <v>NIBand1_Er_Rate</v>
      </c>
      <c r="J9" s="32">
        <v>0</v>
      </c>
    </row>
    <row r="10" spans="1:10" x14ac:dyDescent="0.25">
      <c r="A10" s="30" t="s">
        <v>19</v>
      </c>
      <c r="C10" t="s">
        <v>11</v>
      </c>
      <c r="D10" s="31">
        <v>12570</v>
      </c>
      <c r="F10" t="str">
        <f t="shared" ref="F10:F16" si="0">$C10&amp;"_Ee_Rate"</f>
        <v>NIBand2_Ee_Rate</v>
      </c>
      <c r="G10" s="32">
        <v>0</v>
      </c>
      <c r="I10" t="str">
        <f t="shared" ref="I10:I16" si="1">$C10&amp;"_Er_Rate"</f>
        <v>NIBand2_Er_Rate</v>
      </c>
      <c r="J10" s="32">
        <v>0</v>
      </c>
    </row>
    <row r="11" spans="1:10" x14ac:dyDescent="0.25">
      <c r="A11" s="30" t="s">
        <v>20</v>
      </c>
      <c r="C11" t="s">
        <v>12</v>
      </c>
      <c r="D11" s="31">
        <v>9100</v>
      </c>
      <c r="F11" t="str">
        <f t="shared" si="0"/>
        <v>NIBand3_Ee_Rate</v>
      </c>
      <c r="G11" s="32">
        <v>0</v>
      </c>
      <c r="I11" t="str">
        <f t="shared" si="1"/>
        <v>NIBand3_Er_Rate</v>
      </c>
      <c r="J11" s="32">
        <v>0</v>
      </c>
    </row>
    <row r="12" spans="1:10" x14ac:dyDescent="0.25">
      <c r="A12" s="30" t="s">
        <v>51</v>
      </c>
      <c r="C12" t="s">
        <v>13</v>
      </c>
      <c r="D12" s="31">
        <v>50270</v>
      </c>
      <c r="F12" t="str">
        <f t="shared" si="0"/>
        <v>NIBand4_Ee_Rate</v>
      </c>
      <c r="G12" s="77">
        <v>0.08</v>
      </c>
      <c r="I12" t="str">
        <f t="shared" si="1"/>
        <v>NIBand4_Er_Rate</v>
      </c>
      <c r="J12" s="77">
        <v>0.13800000000000001</v>
      </c>
    </row>
    <row r="13" spans="1:10" x14ac:dyDescent="0.25">
      <c r="A13" s="30" t="s">
        <v>52</v>
      </c>
      <c r="C13" t="s">
        <v>14</v>
      </c>
      <c r="D13" s="31">
        <v>50270</v>
      </c>
      <c r="F13" t="str">
        <f t="shared" si="0"/>
        <v>NIBand5_Ee_Rate</v>
      </c>
      <c r="G13" s="77">
        <v>0.08</v>
      </c>
      <c r="I13" t="str">
        <f t="shared" si="1"/>
        <v>NIBand5_Er_Rate</v>
      </c>
      <c r="J13" s="77">
        <v>0.13800000000000001</v>
      </c>
    </row>
    <row r="14" spans="1:10" x14ac:dyDescent="0.25">
      <c r="A14" s="30" t="s">
        <v>21</v>
      </c>
      <c r="C14" t="s">
        <v>15</v>
      </c>
      <c r="D14" s="31">
        <v>50270</v>
      </c>
      <c r="F14" t="str">
        <f t="shared" si="0"/>
        <v>NIBand6_Ee_Rate</v>
      </c>
      <c r="G14" s="77">
        <v>0.08</v>
      </c>
      <c r="I14" t="str">
        <f t="shared" si="1"/>
        <v>NIBand6_Er_Rate</v>
      </c>
      <c r="J14" s="77">
        <v>0.13800000000000001</v>
      </c>
    </row>
    <row r="15" spans="1:10" x14ac:dyDescent="0.25">
      <c r="A15" s="30" t="s">
        <v>53</v>
      </c>
      <c r="C15" t="s">
        <v>16</v>
      </c>
      <c r="D15" s="31">
        <v>99999999</v>
      </c>
      <c r="F15" t="str">
        <f t="shared" si="0"/>
        <v>NIBand7_Ee_Rate</v>
      </c>
      <c r="G15" s="77">
        <v>0.02</v>
      </c>
      <c r="I15" t="str">
        <f t="shared" si="1"/>
        <v>NIBand7_Er_Rate</v>
      </c>
      <c r="J15" s="77">
        <v>0.13800000000000001</v>
      </c>
    </row>
    <row r="16" spans="1:10" x14ac:dyDescent="0.25">
      <c r="A16" s="30" t="s">
        <v>22</v>
      </c>
      <c r="C16" t="s">
        <v>17</v>
      </c>
      <c r="D16" s="31">
        <v>0</v>
      </c>
      <c r="F16" t="str">
        <f t="shared" si="0"/>
        <v>NIBand8_Ee_Rate</v>
      </c>
      <c r="G16" s="32">
        <v>0</v>
      </c>
      <c r="I16" t="str">
        <f t="shared" si="1"/>
        <v>NIBand8_Er_Rate</v>
      </c>
      <c r="J16" s="32">
        <v>0</v>
      </c>
    </row>
    <row r="18" spans="1:10" ht="13" x14ac:dyDescent="0.3">
      <c r="A18" s="112" t="s">
        <v>23</v>
      </c>
      <c r="B18" s="112"/>
      <c r="C18" s="112"/>
      <c r="D18" s="112"/>
      <c r="E18" s="112"/>
      <c r="F18" s="112"/>
      <c r="G18" s="112"/>
    </row>
    <row r="20" spans="1:10" ht="13" x14ac:dyDescent="0.3">
      <c r="D20" s="28" t="s">
        <v>42</v>
      </c>
      <c r="E20" s="27"/>
      <c r="F20" s="27"/>
      <c r="G20" s="28" t="s">
        <v>43</v>
      </c>
    </row>
    <row r="21" spans="1:10" ht="13" x14ac:dyDescent="0.3">
      <c r="A21" s="28" t="s">
        <v>24</v>
      </c>
      <c r="C21" t="s">
        <v>25</v>
      </c>
      <c r="D21" s="48">
        <v>6.0999999999999999E-2</v>
      </c>
      <c r="F21" t="s">
        <v>27</v>
      </c>
      <c r="G21" s="48">
        <v>0.14499999999999999</v>
      </c>
    </row>
    <row r="22" spans="1:10" ht="13" x14ac:dyDescent="0.3">
      <c r="A22" s="28" t="s">
        <v>80</v>
      </c>
      <c r="C22" t="s">
        <v>26</v>
      </c>
      <c r="D22" s="33">
        <v>0.06</v>
      </c>
      <c r="F22" t="s">
        <v>28</v>
      </c>
      <c r="G22" s="33">
        <v>0.21</v>
      </c>
    </row>
    <row r="23" spans="1:10" ht="13" x14ac:dyDescent="0.3">
      <c r="A23" s="28" t="s">
        <v>79</v>
      </c>
      <c r="C23" t="s">
        <v>26</v>
      </c>
      <c r="D23" s="33">
        <v>0.06</v>
      </c>
      <c r="F23" t="s">
        <v>28</v>
      </c>
      <c r="G23" s="33">
        <v>0.15</v>
      </c>
    </row>
    <row r="24" spans="1:10" ht="13" x14ac:dyDescent="0.3">
      <c r="A24" s="111" t="s">
        <v>46</v>
      </c>
      <c r="B24" s="111"/>
      <c r="C24" s="111"/>
      <c r="D24" s="111"/>
      <c r="E24" s="111"/>
      <c r="F24" s="111"/>
      <c r="G24" s="111"/>
      <c r="H24" s="111"/>
      <c r="I24" s="111"/>
      <c r="J24" s="111"/>
    </row>
    <row r="25" spans="1:10" ht="24" customHeight="1" x14ac:dyDescent="0.25">
      <c r="A25" s="110" t="s">
        <v>45</v>
      </c>
      <c r="B25" s="110"/>
      <c r="C25" s="110"/>
      <c r="D25" s="110"/>
      <c r="E25" s="110"/>
      <c r="F25" s="110"/>
      <c r="G25" s="110"/>
      <c r="H25" s="110"/>
      <c r="I25" s="110"/>
      <c r="J25" s="110"/>
    </row>
    <row r="26" spans="1:10" ht="27.75" customHeight="1" x14ac:dyDescent="0.25">
      <c r="A26" s="110" t="s">
        <v>47</v>
      </c>
      <c r="B26" s="110"/>
      <c r="C26" s="110"/>
      <c r="D26" s="110"/>
      <c r="E26" s="110"/>
      <c r="F26" s="110"/>
      <c r="G26" s="110"/>
      <c r="H26" s="110"/>
      <c r="I26" s="110"/>
      <c r="J26" s="110"/>
    </row>
    <row r="27" spans="1:10" ht="47.25" customHeight="1" x14ac:dyDescent="0.25">
      <c r="A27" s="110" t="s">
        <v>48</v>
      </c>
      <c r="B27" s="110"/>
      <c r="C27" s="110"/>
      <c r="D27" s="110"/>
      <c r="E27" s="110"/>
      <c r="F27" s="110"/>
      <c r="G27" s="110"/>
      <c r="H27" s="110"/>
      <c r="I27" s="110"/>
      <c r="J27" s="110"/>
    </row>
    <row r="28" spans="1:10" ht="21.75" customHeight="1" x14ac:dyDescent="0.25">
      <c r="A28" s="110" t="s">
        <v>50</v>
      </c>
      <c r="B28" s="110"/>
      <c r="C28" s="110"/>
      <c r="D28" s="110"/>
      <c r="E28" s="110"/>
      <c r="F28" s="110"/>
      <c r="G28" s="110"/>
      <c r="H28" s="110"/>
      <c r="I28" s="110"/>
      <c r="J28" s="110"/>
    </row>
    <row r="29" spans="1:10" ht="31.5" customHeight="1" x14ac:dyDescent="0.25">
      <c r="A29" s="110" t="s">
        <v>78</v>
      </c>
      <c r="B29" s="110"/>
      <c r="C29" s="110"/>
      <c r="D29" s="110"/>
      <c r="E29" s="110"/>
      <c r="F29" s="110"/>
      <c r="G29" s="110"/>
      <c r="H29" s="110"/>
      <c r="I29" s="110"/>
      <c r="J29" s="110"/>
    </row>
  </sheetData>
  <mergeCells count="8">
    <mergeCell ref="A29:J29"/>
    <mergeCell ref="A24:J24"/>
    <mergeCell ref="A28:J28"/>
    <mergeCell ref="A18:G18"/>
    <mergeCell ref="A6:J6"/>
    <mergeCell ref="A25:J25"/>
    <mergeCell ref="A26:J26"/>
    <mergeCell ref="A27:J27"/>
  </mergeCells>
  <pageMargins left="0.31496062992125984" right="0.31496062992125984" top="0.74803149606299213" bottom="0.74803149606299213" header="0.31496062992125984" footer="0.31496062992125984"/>
  <pageSetup paperSize="9" scale="94" fitToHeight="0" orientation="portrait" horizontalDpi="300" verticalDpi="300" r:id="rId1"/>
  <headerFooter>
    <oddHeader>&amp;F</oddHeader>
    <oddFooter>&amp;L&amp;BImperial College London Confidential&amp;B&amp;C&amp;D&amp;RPage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W N 9 V o 9 4 G z C m A A A A 9 g A A A B I A H A B D b 2 5 m a W c v U G F j a 2 F n Z S 5 4 b W w g o h g A K K A U A A A A A A A A A A A A A A A A A A A A A A A A A A A A h Y / B C o J A G I R f R f b u 7 m o Q J r 8 r 1 K F L Q h B E 1 2 X d d E l / w 1 3 T d + v Q I / U K G W V 1 6 z g z 3 8 D M / X q D d K g r 7 6 J b a x p M S E A 5 8 T S q J j d Y J K R z R z 8 i q Y C t V C d Z a G + E 0 c a D N Q k p n T v H j P V 9 T / s Z b d q C h Z w H 7 J B t d q r U t f Q N W i d R a f J p 5 f 9 b R M D + N U a E N O A R X U R z y o F N J m Q G v 0 A 4 7 n 2 m P y a s u s p 1 r R Y a / f U S 2 C S B v T + I B 1 B L A w Q U A A I A C A A Z Y 3 1 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W N 9 V i i K R 7 g O A A A A E Q A A A B M A H A B G b 3 J t d W x h c y 9 T Z W N 0 a W 9 u M S 5 t I K I Y A C i g F A A A A A A A A A A A A A A A A A A A A A A A A A A A A C t O T S 7 J z M 9 T C I b Q h t Y A U E s B A i 0 A F A A C A A g A G W N 9 V o 9 4 G z C m A A A A 9 g A A A B I A A A A A A A A A A A A A A A A A A A A A A E N v b m Z p Z y 9 Q Y W N r Y W d l L n h t b F B L A Q I t A B Q A A g A I A B l j f V Y P y u m r p A A A A O k A A A A T A A A A A A A A A A A A A A A A A P I A A A B b Q 2 9 u d G V u d F 9 U e X B l c 1 0 u e G 1 s U E s B A i 0 A F A A C A A g A G W N 9 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K v 9 G h u N Z J M g b P q 5 p u Z F n U A A A A A A g A A A A A A E G Y A A A A B A A A g A A A A L b / j r D D M Q B o 0 f x o s l j M V 4 N H 3 w 9 P 7 M g 3 5 L E 3 Y k x Q j P 0 w A A A A A D o A A A A A C A A A g A A A A s K N c 5 8 Q O D s s K 7 G 1 h T E R X l r k 3 W w j H L v X G y u R / 4 C q J 7 O N Q A A A A e C / C 9 B P s v 8 y q p c f T p N k 1 D E C k F O Z W H K c g B m l 7 Q C e C R 1 Y B + q A c t 4 V N p z A O 3 W O 0 e L 5 0 O t 4 W b W v T J 8 4 0 X k H i i E d j F A G n q U D 4 B P i A b O d S 2 S b Q l n F A A A A A S o W 3 / U D c f 5 b U k P M v k c D c V m a h m E M B 5 g 7 p c G X O Z M R J 8 o 5 B 9 K t F P o 9 F + 0 q j 0 + 8 C v c Z 1 Z + h W M R + a o X W c v n L s Q H h N / g = = < / D a t a M a s h u p > 
</file>

<file path=customXml/itemProps1.xml><?xml version="1.0" encoding="utf-8"?>
<ds:datastoreItem xmlns:ds="http://schemas.openxmlformats.org/officeDocument/2006/customXml" ds:itemID="{EF719C55-A336-4B1D-8835-0F68BBD820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70</vt:i4>
      </vt:variant>
    </vt:vector>
  </HeadingPairs>
  <TitlesOfParts>
    <vt:vector size="76" baseType="lpstr">
      <vt:lpstr>LandingPage</vt:lpstr>
      <vt:lpstr>Calculator</vt:lpstr>
      <vt:lpstr>USS_Table</vt:lpstr>
      <vt:lpstr>SAUL_CARE_Table</vt:lpstr>
      <vt:lpstr>SAUL_Start Table</vt:lpstr>
      <vt:lpstr>TaxBands_ContRates</vt:lpstr>
      <vt:lpstr>Calculator!Ee_NICs_nonPenSMART</vt:lpstr>
      <vt:lpstr>SAUL_CARE_Table!Ee_NICs_nonPenSMART</vt:lpstr>
      <vt:lpstr>'SAUL_Start Table'!Ee_NICs_nonPenSMART</vt:lpstr>
      <vt:lpstr>USS_Table!Ee_NICs_nonPenSMART</vt:lpstr>
      <vt:lpstr>Calculator!Ee_NICs_PenSmart</vt:lpstr>
      <vt:lpstr>SAUL_CARE_Table!Ee_NICs_PenSmart</vt:lpstr>
      <vt:lpstr>'SAUL_Start Table'!Ee_NICs_PenSmart</vt:lpstr>
      <vt:lpstr>USS_Table!Ee_NICs_PenSmart</vt:lpstr>
      <vt:lpstr>Calculator!Ee_NISaving</vt:lpstr>
      <vt:lpstr>SAUL_CARE_Table!Ee_NISaving</vt:lpstr>
      <vt:lpstr>'SAUL_Start Table'!Ee_NISaving</vt:lpstr>
      <vt:lpstr>USS_Table!Ee_NISaving</vt:lpstr>
      <vt:lpstr>Calculator!Ee_StandardConts</vt:lpstr>
      <vt:lpstr>SAUL_CARE_Table!Ee_StandardConts</vt:lpstr>
      <vt:lpstr>'SAUL_Start Table'!Ee_StandardConts</vt:lpstr>
      <vt:lpstr>USS_Table!Ee_StandardConts</vt:lpstr>
      <vt:lpstr>Calculator!Er_ContInclPenSMART</vt:lpstr>
      <vt:lpstr>SAUL_CARE_Table!Er_ContInclPenSMART</vt:lpstr>
      <vt:lpstr>'SAUL_Start Table'!Er_ContInclPenSMART</vt:lpstr>
      <vt:lpstr>USS_Table!Er_ContInclPenSMART</vt:lpstr>
      <vt:lpstr>Calculator!Er_StandardCont</vt:lpstr>
      <vt:lpstr>SAUL_CARE_Table!Er_StandardCont</vt:lpstr>
      <vt:lpstr>'SAUL_Start Table'!Er_StandardCont</vt:lpstr>
      <vt:lpstr>USS_Table!Er_StandardCont</vt:lpstr>
      <vt:lpstr>NIBand1</vt:lpstr>
      <vt:lpstr>NIBand1_Ee_Rate</vt:lpstr>
      <vt:lpstr>NIBand1_Er_Rate</vt:lpstr>
      <vt:lpstr>NIBand2</vt:lpstr>
      <vt:lpstr>NIBand2_Ee_Rate</vt:lpstr>
      <vt:lpstr>NIBand2_Er_Rate</vt:lpstr>
      <vt:lpstr>NIBand3</vt:lpstr>
      <vt:lpstr>NIBand3_Ee_Rate</vt:lpstr>
      <vt:lpstr>NIBand3_Er_Rate</vt:lpstr>
      <vt:lpstr>NIBand4</vt:lpstr>
      <vt:lpstr>NIBand4_Ee_Rate</vt:lpstr>
      <vt:lpstr>NIBand4_Er_Rate</vt:lpstr>
      <vt:lpstr>NIBand5</vt:lpstr>
      <vt:lpstr>NIBand5_Ee_Rate</vt:lpstr>
      <vt:lpstr>NIBand5_Er_Rate</vt:lpstr>
      <vt:lpstr>NIBand6</vt:lpstr>
      <vt:lpstr>NIBand6_Ee_Rate</vt:lpstr>
      <vt:lpstr>NIBand6_Er_Rate</vt:lpstr>
      <vt:lpstr>NIBand7</vt:lpstr>
      <vt:lpstr>NIBand7_Ee_Rate</vt:lpstr>
      <vt:lpstr>NIBand7_Er_Rate</vt:lpstr>
      <vt:lpstr>NIBand8</vt:lpstr>
      <vt:lpstr>NIBand8_Ee_Rate</vt:lpstr>
      <vt:lpstr>NIBand8_Er_Rate</vt:lpstr>
      <vt:lpstr>PayScaleDate</vt:lpstr>
      <vt:lpstr>Calculator!PensionableSalary</vt:lpstr>
      <vt:lpstr>SAUL_CARE_Table!PensionableSalary</vt:lpstr>
      <vt:lpstr>'SAUL_Start Table'!PensionableSalary</vt:lpstr>
      <vt:lpstr>USS_Table!PensionableSalary</vt:lpstr>
      <vt:lpstr>Calculator!PensionScheme</vt:lpstr>
      <vt:lpstr>Calculator!PensionSMARTSalary_Adjusted</vt:lpstr>
      <vt:lpstr>SAUL_CARE_Table!PensionSMARTSalary_Adjusted</vt:lpstr>
      <vt:lpstr>'SAUL_Start Table'!PensionSMARTSalary_Adjusted</vt:lpstr>
      <vt:lpstr>USS_Table!PensionSMARTSalary_Adjusted</vt:lpstr>
      <vt:lpstr>Calculator!Print_Area</vt:lpstr>
      <vt:lpstr>SAUL_CARE_Table!Print_Area</vt:lpstr>
      <vt:lpstr>'SAUL_Start Table'!Print_Area</vt:lpstr>
      <vt:lpstr>TaxBands_ContRates!Print_Area</vt:lpstr>
      <vt:lpstr>USS_Table!Print_Area</vt:lpstr>
      <vt:lpstr>SAUL_Care_Ee_conts</vt:lpstr>
      <vt:lpstr>SAUL_Care_Er_conts</vt:lpstr>
      <vt:lpstr>SAUL_Start_Ee_Conts</vt:lpstr>
      <vt:lpstr>SAUL_Start_Er_Conts</vt:lpstr>
      <vt:lpstr>TaxYear</vt:lpstr>
      <vt:lpstr>USS_Ee_conts</vt:lpstr>
      <vt:lpstr>USS_Er_conts</vt:lpstr>
    </vt:vector>
  </TitlesOfParts>
  <Company>Imperial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eecase</dc:creator>
  <cp:lastModifiedBy>Michael, Emily</cp:lastModifiedBy>
  <cp:lastPrinted>2020-11-11T14:49:51Z</cp:lastPrinted>
  <dcterms:created xsi:type="dcterms:W3CDTF">2003-09-29T10:55:59Z</dcterms:created>
  <dcterms:modified xsi:type="dcterms:W3CDTF">2024-04-16T09:07:50Z</dcterms:modified>
</cp:coreProperties>
</file>