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NDAU\NDAU_Reporting\NDAUXXXX-Commissions\Brain Injuries\Statistics\Sena\2021\"/>
    </mc:Choice>
  </mc:AlternateContent>
  <xr:revisionPtr revIDLastSave="0" documentId="13_ncr:1_{7750FC3F-DDDF-4F7A-9FD3-E5E3D6ED3B18}" xr6:coauthVersionLast="47" xr6:coauthVersionMax="47" xr10:uidLastSave="{00000000-0000-0000-0000-000000000000}"/>
  <bookViews>
    <workbookView xWindow="14400" yWindow="0" windowWidth="14400" windowHeight="15600" tabRatio="932" activeTab="10" xr2:uid="{00000000-000D-0000-FFFF-FFFF00000000}"/>
  </bookViews>
  <sheets>
    <sheet name="Contents" sheetId="15" r:id="rId1"/>
    <sheet name="Introduction" sheetId="14" r:id="rId2"/>
    <sheet name="Table 1" sheetId="1" r:id="rId3"/>
    <sheet name="Table 2" sheetId="2" r:id="rId4"/>
    <sheet name="Table 3" sheetId="3" r:id="rId5"/>
    <sheet name="Table 4" sheetId="8" r:id="rId6"/>
    <sheet name="Table 5" sheetId="4" r:id="rId7"/>
    <sheet name="Table 6" sheetId="6" r:id="rId8"/>
    <sheet name="Table 7" sheetId="9" r:id="rId9"/>
    <sheet name="Table 8" sheetId="7" r:id="rId10"/>
    <sheet name="Table 9" sheetId="10" r:id="rId11"/>
    <sheet name="Table 10"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 l="1"/>
  <c r="J15" i="4" s="1"/>
  <c r="B7" i="13"/>
  <c r="H16" i="7"/>
  <c r="B16" i="1"/>
  <c r="C7" i="13" l="1"/>
  <c r="H7" i="13" l="1"/>
  <c r="I7" i="13"/>
  <c r="F7" i="13"/>
  <c r="E7" i="13"/>
  <c r="D7" i="13"/>
  <c r="N16" i="10"/>
  <c r="M16" i="10"/>
  <c r="P16" i="10" s="1"/>
  <c r="I16" i="10"/>
  <c r="H16" i="10"/>
  <c r="K16" i="10" s="1"/>
  <c r="I16" i="9"/>
  <c r="H16" i="9"/>
  <c r="K16" i="9" s="1"/>
  <c r="K16" i="8"/>
  <c r="J16" i="8"/>
  <c r="I16" i="8"/>
  <c r="H16" i="8"/>
  <c r="K16" i="7"/>
  <c r="I16" i="7"/>
  <c r="J16" i="7"/>
  <c r="T16" i="6"/>
  <c r="S16" i="6"/>
  <c r="U16" i="6" s="1"/>
  <c r="N16" i="6"/>
  <c r="P16" i="6"/>
  <c r="O16" i="6"/>
  <c r="M16" i="6"/>
  <c r="I16" i="6"/>
  <c r="H16" i="6"/>
  <c r="K16" i="6" s="1"/>
  <c r="I16" i="4"/>
  <c r="J16" i="4" s="1"/>
  <c r="H16" i="4"/>
  <c r="N16" i="3"/>
  <c r="M16" i="3"/>
  <c r="L16" i="3"/>
  <c r="K16" i="3"/>
  <c r="I16" i="3"/>
  <c r="H16" i="3"/>
  <c r="G16" i="3"/>
  <c r="F16" i="3"/>
  <c r="L16" i="2"/>
  <c r="K16" i="2"/>
  <c r="J16" i="2"/>
  <c r="I16" i="2"/>
  <c r="G16" i="2"/>
  <c r="F16" i="2"/>
  <c r="E16" i="2"/>
  <c r="D16" i="2"/>
  <c r="J16" i="1"/>
  <c r="I16" i="1"/>
  <c r="L16" i="1" s="1"/>
  <c r="G16" i="1"/>
  <c r="F16" i="1"/>
  <c r="E16" i="1"/>
  <c r="D16" i="1"/>
  <c r="J15" i="1"/>
  <c r="I15" i="1"/>
  <c r="K15" i="1" s="1"/>
  <c r="E15" i="1"/>
  <c r="D15" i="1"/>
  <c r="M15" i="10"/>
  <c r="N15" i="10"/>
  <c r="P15" i="10"/>
  <c r="H15" i="10"/>
  <c r="K15" i="10" s="1"/>
  <c r="I15" i="10"/>
  <c r="H15" i="9"/>
  <c r="J15" i="9" s="1"/>
  <c r="I15" i="9"/>
  <c r="H15" i="8"/>
  <c r="J15" i="8" s="1"/>
  <c r="I15" i="8"/>
  <c r="H15" i="7"/>
  <c r="J15" i="7" s="1"/>
  <c r="I15" i="7"/>
  <c r="M15" i="6"/>
  <c r="N15" i="6"/>
  <c r="S15" i="6"/>
  <c r="T15" i="6"/>
  <c r="U15" i="6" s="1"/>
  <c r="N14" i="6"/>
  <c r="S14" i="6"/>
  <c r="T14" i="6"/>
  <c r="V14" i="6"/>
  <c r="H15" i="6"/>
  <c r="I15" i="6"/>
  <c r="I15" i="4"/>
  <c r="K15" i="3"/>
  <c r="M15" i="3" s="1"/>
  <c r="L15" i="3"/>
  <c r="N15" i="3" s="1"/>
  <c r="F15" i="3"/>
  <c r="G15" i="3"/>
  <c r="H15" i="3" s="1"/>
  <c r="I15" i="3"/>
  <c r="I15" i="2"/>
  <c r="K15" i="2" s="1"/>
  <c r="J15" i="2"/>
  <c r="L15" i="2" s="1"/>
  <c r="D15" i="2"/>
  <c r="F15" i="2" s="1"/>
  <c r="E15" i="2"/>
  <c r="G15" i="2"/>
  <c r="I12" i="8"/>
  <c r="H12" i="8"/>
  <c r="I11" i="8"/>
  <c r="H11" i="8"/>
  <c r="K11" i="8" s="1"/>
  <c r="C7" i="4"/>
  <c r="N8" i="6"/>
  <c r="N9" i="6"/>
  <c r="N10" i="6"/>
  <c r="N11" i="6"/>
  <c r="N12" i="6"/>
  <c r="N13" i="6"/>
  <c r="N7" i="6"/>
  <c r="I7" i="6"/>
  <c r="M13" i="6"/>
  <c r="M14" i="6"/>
  <c r="N13" i="10"/>
  <c r="P13" i="10" s="1"/>
  <c r="N14" i="10"/>
  <c r="M13" i="10"/>
  <c r="M14" i="10"/>
  <c r="I13" i="10"/>
  <c r="I14" i="10"/>
  <c r="H13" i="10"/>
  <c r="J13" i="10" s="1"/>
  <c r="H14" i="10"/>
  <c r="I13" i="9"/>
  <c r="I14" i="9"/>
  <c r="H13" i="9"/>
  <c r="H14" i="9"/>
  <c r="I13" i="8"/>
  <c r="I14" i="8"/>
  <c r="H13" i="8"/>
  <c r="H14" i="8"/>
  <c r="K14" i="8" s="1"/>
  <c r="I13" i="7"/>
  <c r="I14" i="7"/>
  <c r="H13" i="7"/>
  <c r="K13" i="7" s="1"/>
  <c r="H14" i="7"/>
  <c r="T13" i="6"/>
  <c r="S13" i="6"/>
  <c r="U13" i="6" s="1"/>
  <c r="I13" i="6"/>
  <c r="I14" i="6"/>
  <c r="H13" i="6"/>
  <c r="H14" i="6"/>
  <c r="I13" i="4"/>
  <c r="K13" i="4" s="1"/>
  <c r="I14" i="4"/>
  <c r="H13" i="4"/>
  <c r="H14" i="4"/>
  <c r="L13" i="3"/>
  <c r="N13" i="3" s="1"/>
  <c r="L14" i="3"/>
  <c r="K13" i="3"/>
  <c r="K14" i="3"/>
  <c r="M14" i="3" s="1"/>
  <c r="G13" i="3"/>
  <c r="G14" i="3"/>
  <c r="F13" i="3"/>
  <c r="F14" i="3"/>
  <c r="I14" i="3" s="1"/>
  <c r="J13" i="2"/>
  <c r="L13" i="2" s="1"/>
  <c r="J14" i="2"/>
  <c r="K14" i="2" s="1"/>
  <c r="I13" i="2"/>
  <c r="I14" i="2"/>
  <c r="E13" i="2"/>
  <c r="E14" i="2"/>
  <c r="D13" i="2"/>
  <c r="D14" i="2"/>
  <c r="J13" i="1"/>
  <c r="J14" i="1"/>
  <c r="I13" i="1"/>
  <c r="I14" i="1"/>
  <c r="E13" i="1"/>
  <c r="E14" i="1"/>
  <c r="D13" i="1"/>
  <c r="G13" i="1" s="1"/>
  <c r="D14" i="1"/>
  <c r="G14" i="1" s="1"/>
  <c r="I7" i="10"/>
  <c r="N12" i="10"/>
  <c r="N11" i="10"/>
  <c r="N10" i="10"/>
  <c r="N9" i="10"/>
  <c r="N8" i="10"/>
  <c r="N7" i="10"/>
  <c r="I12" i="10"/>
  <c r="F12" i="10"/>
  <c r="M12" i="10" s="1"/>
  <c r="E12" i="10"/>
  <c r="D12" i="10"/>
  <c r="C12" i="10"/>
  <c r="B12" i="10"/>
  <c r="H12" i="10" s="1"/>
  <c r="I11" i="10"/>
  <c r="F11" i="10"/>
  <c r="M11" i="10" s="1"/>
  <c r="E11" i="10"/>
  <c r="D11" i="10"/>
  <c r="C11" i="10"/>
  <c r="B11" i="10"/>
  <c r="H11" i="10" s="1"/>
  <c r="I10" i="10"/>
  <c r="F10" i="10"/>
  <c r="M10" i="10" s="1"/>
  <c r="E10" i="10"/>
  <c r="D10" i="10"/>
  <c r="C10" i="10"/>
  <c r="B10" i="10"/>
  <c r="H10" i="10" s="1"/>
  <c r="I9" i="10"/>
  <c r="F9" i="10"/>
  <c r="M9" i="10" s="1"/>
  <c r="E9" i="10"/>
  <c r="D9" i="10"/>
  <c r="C9" i="10"/>
  <c r="B9" i="10"/>
  <c r="H9" i="10" s="1"/>
  <c r="I8" i="10"/>
  <c r="F8" i="10"/>
  <c r="M8" i="10" s="1"/>
  <c r="E8" i="10"/>
  <c r="D8" i="10"/>
  <c r="C8" i="10"/>
  <c r="B8" i="10"/>
  <c r="H8" i="10" s="1"/>
  <c r="F7" i="10"/>
  <c r="M7" i="10" s="1"/>
  <c r="E7" i="10"/>
  <c r="D7" i="10"/>
  <c r="C7" i="10"/>
  <c r="B7" i="10"/>
  <c r="H7" i="10" s="1"/>
  <c r="I12" i="9"/>
  <c r="F12" i="9"/>
  <c r="E12" i="9"/>
  <c r="D12" i="9"/>
  <c r="C12" i="9"/>
  <c r="B12" i="9"/>
  <c r="H12" i="9" s="1"/>
  <c r="I11" i="9"/>
  <c r="F11" i="9"/>
  <c r="E11" i="9"/>
  <c r="D11" i="9"/>
  <c r="C11" i="9"/>
  <c r="B11" i="9"/>
  <c r="H11" i="9" s="1"/>
  <c r="J11" i="9" s="1"/>
  <c r="I10" i="9"/>
  <c r="F10" i="9"/>
  <c r="E10" i="9"/>
  <c r="D10" i="9"/>
  <c r="C10" i="9"/>
  <c r="B10" i="9"/>
  <c r="H10" i="9" s="1"/>
  <c r="I9" i="9"/>
  <c r="F9" i="9"/>
  <c r="E9" i="9"/>
  <c r="D9" i="9"/>
  <c r="C9" i="9"/>
  <c r="B9" i="9"/>
  <c r="H9" i="9" s="1"/>
  <c r="K9" i="9" s="1"/>
  <c r="I8" i="9"/>
  <c r="F8" i="9"/>
  <c r="E8" i="9"/>
  <c r="D8" i="9"/>
  <c r="C8" i="9"/>
  <c r="B8" i="9"/>
  <c r="H8" i="9" s="1"/>
  <c r="I7" i="9"/>
  <c r="F7" i="9"/>
  <c r="E7" i="9"/>
  <c r="D7" i="9"/>
  <c r="C7" i="9"/>
  <c r="B7" i="9"/>
  <c r="H7" i="9" s="1"/>
  <c r="I10" i="8"/>
  <c r="F10" i="8"/>
  <c r="E10" i="8"/>
  <c r="D10" i="8"/>
  <c r="C10" i="8"/>
  <c r="B10" i="8"/>
  <c r="H10" i="8" s="1"/>
  <c r="I9" i="8"/>
  <c r="F9" i="8"/>
  <c r="E9" i="8"/>
  <c r="D9" i="8"/>
  <c r="C9" i="8"/>
  <c r="B9" i="8"/>
  <c r="H9" i="8" s="1"/>
  <c r="I8" i="8"/>
  <c r="F8" i="8"/>
  <c r="E8" i="8"/>
  <c r="D8" i="8"/>
  <c r="C8" i="8"/>
  <c r="B8" i="8"/>
  <c r="H8" i="8" s="1"/>
  <c r="I7" i="8"/>
  <c r="F7" i="8"/>
  <c r="E7" i="8"/>
  <c r="D7" i="8"/>
  <c r="C7" i="8"/>
  <c r="B7" i="8"/>
  <c r="H7" i="8" s="1"/>
  <c r="T12" i="6"/>
  <c r="T11" i="6"/>
  <c r="T10" i="6"/>
  <c r="T9" i="6"/>
  <c r="T8" i="6"/>
  <c r="T7" i="6"/>
  <c r="I12" i="7"/>
  <c r="F12" i="7"/>
  <c r="E12" i="7"/>
  <c r="D12" i="7"/>
  <c r="C12" i="7"/>
  <c r="B12" i="7"/>
  <c r="H12" i="7" s="1"/>
  <c r="I11" i="7"/>
  <c r="F11" i="7"/>
  <c r="E11" i="7"/>
  <c r="D11" i="7"/>
  <c r="C11" i="7"/>
  <c r="B11" i="7"/>
  <c r="H11" i="7" s="1"/>
  <c r="I10" i="7"/>
  <c r="F10" i="7"/>
  <c r="E10" i="7"/>
  <c r="D10" i="7"/>
  <c r="C10" i="7"/>
  <c r="B10" i="7"/>
  <c r="H10" i="7" s="1"/>
  <c r="I9" i="7"/>
  <c r="F9" i="7"/>
  <c r="E9" i="7"/>
  <c r="D9" i="7"/>
  <c r="C9" i="7"/>
  <c r="B9" i="7"/>
  <c r="H9" i="7" s="1"/>
  <c r="I8" i="7"/>
  <c r="F8" i="7"/>
  <c r="E8" i="7"/>
  <c r="D8" i="7"/>
  <c r="C8" i="7"/>
  <c r="B8" i="7"/>
  <c r="H8" i="7" s="1"/>
  <c r="I7" i="7"/>
  <c r="F7" i="7"/>
  <c r="E7" i="7"/>
  <c r="D7" i="7"/>
  <c r="C7" i="7"/>
  <c r="B7" i="7"/>
  <c r="H7" i="7" s="1"/>
  <c r="I12" i="6"/>
  <c r="F12" i="6"/>
  <c r="E12" i="6"/>
  <c r="S12" i="6" s="1"/>
  <c r="D12" i="6"/>
  <c r="C12" i="6"/>
  <c r="M12" i="6" s="1"/>
  <c r="B12" i="6"/>
  <c r="H12" i="6" s="1"/>
  <c r="I11" i="6"/>
  <c r="F11" i="6"/>
  <c r="E11" i="6"/>
  <c r="S11" i="6" s="1"/>
  <c r="U11" i="6" s="1"/>
  <c r="D11" i="6"/>
  <c r="C11" i="6"/>
  <c r="M11" i="6" s="1"/>
  <c r="B11" i="6"/>
  <c r="H11" i="6" s="1"/>
  <c r="I10" i="6"/>
  <c r="F10" i="6"/>
  <c r="E10" i="6"/>
  <c r="S10" i="6" s="1"/>
  <c r="D10" i="6"/>
  <c r="C10" i="6"/>
  <c r="M10" i="6" s="1"/>
  <c r="B10" i="6"/>
  <c r="H10" i="6" s="1"/>
  <c r="I9" i="6"/>
  <c r="F9" i="6"/>
  <c r="E9" i="6"/>
  <c r="S9" i="6" s="1"/>
  <c r="D9" i="6"/>
  <c r="C9" i="6"/>
  <c r="M9" i="6" s="1"/>
  <c r="B9" i="6"/>
  <c r="H9" i="6" s="1"/>
  <c r="I8" i="6"/>
  <c r="F8" i="6"/>
  <c r="E8" i="6"/>
  <c r="S8" i="6" s="1"/>
  <c r="D8" i="6"/>
  <c r="C8" i="6"/>
  <c r="M8" i="6" s="1"/>
  <c r="B8" i="6"/>
  <c r="H8" i="6" s="1"/>
  <c r="F7" i="6"/>
  <c r="E7" i="6"/>
  <c r="S7" i="6" s="1"/>
  <c r="V7" i="6" s="1"/>
  <c r="D7" i="6"/>
  <c r="C7" i="6"/>
  <c r="M7" i="6" s="1"/>
  <c r="B7" i="6"/>
  <c r="H7" i="6" s="1"/>
  <c r="F8" i="4"/>
  <c r="F9" i="4"/>
  <c r="F10" i="4"/>
  <c r="F11" i="4"/>
  <c r="F12" i="4"/>
  <c r="E8" i="4"/>
  <c r="E9" i="4"/>
  <c r="E10" i="4"/>
  <c r="E11" i="4"/>
  <c r="E12" i="4"/>
  <c r="F7" i="4"/>
  <c r="E7" i="4"/>
  <c r="D8" i="4"/>
  <c r="D9" i="4"/>
  <c r="D10" i="4"/>
  <c r="D11" i="4"/>
  <c r="D12" i="4"/>
  <c r="C8" i="4"/>
  <c r="C9" i="4"/>
  <c r="C10" i="4"/>
  <c r="C11" i="4"/>
  <c r="C12" i="4"/>
  <c r="D7" i="4"/>
  <c r="B8" i="4"/>
  <c r="H8" i="4" s="1"/>
  <c r="B9" i="4"/>
  <c r="H9" i="4" s="1"/>
  <c r="B10" i="4"/>
  <c r="H10" i="4" s="1"/>
  <c r="B11" i="4"/>
  <c r="H11" i="4" s="1"/>
  <c r="B12" i="4"/>
  <c r="H12" i="4" s="1"/>
  <c r="B7" i="4"/>
  <c r="H7" i="4" s="1"/>
  <c r="I12" i="4"/>
  <c r="I11" i="4"/>
  <c r="I10" i="4"/>
  <c r="I9" i="4"/>
  <c r="I8" i="4"/>
  <c r="I7" i="4"/>
  <c r="L12" i="3"/>
  <c r="N12" i="3" s="1"/>
  <c r="K12" i="3"/>
  <c r="M12" i="3" s="1"/>
  <c r="G12" i="3"/>
  <c r="F12" i="3"/>
  <c r="L11" i="3"/>
  <c r="K11" i="3"/>
  <c r="N11" i="3" s="1"/>
  <c r="G11" i="3"/>
  <c r="F11" i="3"/>
  <c r="H11" i="3" s="1"/>
  <c r="L10" i="3"/>
  <c r="K10" i="3"/>
  <c r="G10" i="3"/>
  <c r="F10" i="3"/>
  <c r="I10" i="3" s="1"/>
  <c r="L9" i="3"/>
  <c r="K9" i="3"/>
  <c r="M9" i="3" s="1"/>
  <c r="G9" i="3"/>
  <c r="F9" i="3"/>
  <c r="I9" i="3" s="1"/>
  <c r="L8" i="3"/>
  <c r="K8" i="3"/>
  <c r="G8" i="3"/>
  <c r="F8" i="3"/>
  <c r="H8" i="3" s="1"/>
  <c r="L7" i="3"/>
  <c r="K7" i="3"/>
  <c r="G7" i="3"/>
  <c r="F7" i="3"/>
  <c r="H7" i="3" s="1"/>
  <c r="I7" i="3"/>
  <c r="J12" i="2"/>
  <c r="L12" i="2" s="1"/>
  <c r="I12" i="2"/>
  <c r="E12" i="2"/>
  <c r="F12" i="2" s="1"/>
  <c r="D12" i="2"/>
  <c r="J11" i="2"/>
  <c r="I11" i="2"/>
  <c r="E11" i="2"/>
  <c r="D11" i="2"/>
  <c r="J10" i="2"/>
  <c r="I10" i="2"/>
  <c r="L10" i="2" s="1"/>
  <c r="E10" i="2"/>
  <c r="D10" i="2"/>
  <c r="G10" i="2" s="1"/>
  <c r="J9" i="2"/>
  <c r="I9" i="2"/>
  <c r="K9" i="2" s="1"/>
  <c r="E9" i="2"/>
  <c r="F9" i="2" s="1"/>
  <c r="D9" i="2"/>
  <c r="J8" i="2"/>
  <c r="I8" i="2"/>
  <c r="E8" i="2"/>
  <c r="F8" i="2" s="1"/>
  <c r="D8" i="2"/>
  <c r="J7" i="2"/>
  <c r="I7" i="2"/>
  <c r="K7" i="2" s="1"/>
  <c r="E7" i="2"/>
  <c r="D7" i="2"/>
  <c r="G7" i="2" s="1"/>
  <c r="I8" i="1"/>
  <c r="I9" i="1"/>
  <c r="I10" i="1"/>
  <c r="I11" i="1"/>
  <c r="I12" i="1"/>
  <c r="I7" i="1"/>
  <c r="D8" i="1"/>
  <c r="D9" i="1"/>
  <c r="D10" i="1"/>
  <c r="D11" i="1"/>
  <c r="D12" i="1"/>
  <c r="G12" i="1" s="1"/>
  <c r="D7" i="1"/>
  <c r="J12" i="1"/>
  <c r="E12" i="1"/>
  <c r="J11" i="1"/>
  <c r="E11" i="1"/>
  <c r="J10" i="1"/>
  <c r="E10" i="1"/>
  <c r="J9" i="1"/>
  <c r="E9" i="1"/>
  <c r="J8" i="1"/>
  <c r="E8" i="1"/>
  <c r="J7" i="1"/>
  <c r="E7" i="1"/>
  <c r="L7" i="2"/>
  <c r="I11" i="3"/>
  <c r="F13" i="1"/>
  <c r="G9" i="2"/>
  <c r="G14" i="2"/>
  <c r="F14" i="2"/>
  <c r="J11" i="8"/>
  <c r="G15" i="1" l="1"/>
  <c r="L15" i="1"/>
  <c r="J16" i="9"/>
  <c r="J16" i="6"/>
  <c r="K16" i="4"/>
  <c r="O16" i="10"/>
  <c r="V16" i="6"/>
  <c r="J16" i="10"/>
  <c r="K16" i="1"/>
  <c r="K7" i="13"/>
  <c r="O15" i="10"/>
  <c r="P11" i="10"/>
  <c r="O14" i="10"/>
  <c r="O13" i="10"/>
  <c r="J15" i="10"/>
  <c r="K13" i="9"/>
  <c r="K14" i="9"/>
  <c r="K15" i="9"/>
  <c r="J7" i="9"/>
  <c r="K12" i="8"/>
  <c r="K15" i="8"/>
  <c r="K13" i="8"/>
  <c r="K14" i="7"/>
  <c r="J11" i="7"/>
  <c r="K15" i="7"/>
  <c r="O14" i="6"/>
  <c r="U14" i="6"/>
  <c r="K7" i="6"/>
  <c r="O15" i="6"/>
  <c r="K14" i="6"/>
  <c r="J15" i="6"/>
  <c r="V15" i="6"/>
  <c r="P15" i="6"/>
  <c r="K13" i="6"/>
  <c r="K15" i="6"/>
  <c r="P13" i="6"/>
  <c r="P14" i="6"/>
  <c r="J14" i="4"/>
  <c r="K15" i="4"/>
  <c r="M8" i="3"/>
  <c r="H9" i="3"/>
  <c r="M13" i="3"/>
  <c r="N8" i="3"/>
  <c r="H10" i="3"/>
  <c r="M11" i="3"/>
  <c r="K11" i="2"/>
  <c r="K8" i="2"/>
  <c r="G13" i="2"/>
  <c r="L14" i="2"/>
  <c r="K13" i="2"/>
  <c r="F15" i="1"/>
  <c r="G10" i="1"/>
  <c r="K9" i="1"/>
  <c r="K8" i="1"/>
  <c r="L12" i="1"/>
  <c r="L9" i="1"/>
  <c r="F12" i="1"/>
  <c r="L13" i="1"/>
  <c r="L7" i="1"/>
  <c r="G9" i="1"/>
  <c r="J14" i="10"/>
  <c r="P14" i="10"/>
  <c r="K8" i="10"/>
  <c r="K10" i="10"/>
  <c r="K13" i="10"/>
  <c r="K9" i="10"/>
  <c r="J9" i="10"/>
  <c r="P12" i="10"/>
  <c r="O12" i="10"/>
  <c r="O11" i="10"/>
  <c r="K14" i="10"/>
  <c r="J14" i="9"/>
  <c r="J13" i="9"/>
  <c r="J14" i="8"/>
  <c r="J13" i="8"/>
  <c r="K7" i="8"/>
  <c r="J9" i="8"/>
  <c r="J12" i="8"/>
  <c r="J10" i="8"/>
  <c r="J14" i="7"/>
  <c r="J10" i="7"/>
  <c r="J13" i="7"/>
  <c r="J13" i="6"/>
  <c r="V13" i="6"/>
  <c r="O13" i="6"/>
  <c r="J14" i="6"/>
  <c r="O7" i="6"/>
  <c r="P7" i="6"/>
  <c r="U10" i="6"/>
  <c r="V10" i="6"/>
  <c r="J7" i="4"/>
  <c r="J13" i="4"/>
  <c r="K14" i="4"/>
  <c r="J9" i="4"/>
  <c r="K11" i="4"/>
  <c r="N10" i="3"/>
  <c r="N14" i="3"/>
  <c r="U7" i="6"/>
  <c r="N7" i="3"/>
  <c r="I12" i="3"/>
  <c r="H13" i="3"/>
  <c r="V8" i="6"/>
  <c r="U8" i="6"/>
  <c r="O10" i="10"/>
  <c r="P10" i="10"/>
  <c r="V9" i="6"/>
  <c r="U9" i="6"/>
  <c r="V12" i="6"/>
  <c r="U12" i="6"/>
  <c r="P9" i="10"/>
  <c r="O9" i="10"/>
  <c r="P7" i="10"/>
  <c r="O7" i="10"/>
  <c r="O8" i="10"/>
  <c r="P8" i="10"/>
  <c r="I13" i="3"/>
  <c r="V11" i="6"/>
  <c r="M7" i="3"/>
  <c r="H14" i="3"/>
  <c r="N9" i="3"/>
  <c r="M10" i="3"/>
  <c r="I8" i="3"/>
  <c r="H12" i="3"/>
  <c r="G12" i="2"/>
  <c r="G8" i="2"/>
  <c r="L8" i="2"/>
  <c r="L9" i="2"/>
  <c r="K10" i="2"/>
  <c r="L11" i="2"/>
  <c r="K12" i="2"/>
  <c r="F13" i="2"/>
  <c r="F10" i="2"/>
  <c r="G11" i="2"/>
  <c r="P8" i="6"/>
  <c r="O8" i="6"/>
  <c r="P10" i="6"/>
  <c r="O10" i="6"/>
  <c r="P12" i="6"/>
  <c r="O12" i="6"/>
  <c r="P11" i="6"/>
  <c r="O11" i="6"/>
  <c r="P9" i="6"/>
  <c r="O9" i="6"/>
  <c r="F7" i="2"/>
  <c r="F11" i="2"/>
  <c r="K11" i="6"/>
  <c r="J11" i="6"/>
  <c r="J8" i="6"/>
  <c r="K8" i="6"/>
  <c r="L14" i="1"/>
  <c r="K10" i="7"/>
  <c r="J9" i="6"/>
  <c r="K9" i="6"/>
  <c r="J7" i="7"/>
  <c r="K7" i="7"/>
  <c r="F8" i="1"/>
  <c r="K9" i="8"/>
  <c r="L8" i="1"/>
  <c r="L10" i="1"/>
  <c r="G11" i="1"/>
  <c r="K7" i="1"/>
  <c r="J7" i="10"/>
  <c r="K7" i="10"/>
  <c r="K8" i="4"/>
  <c r="J8" i="4"/>
  <c r="J10" i="9"/>
  <c r="K10" i="9"/>
  <c r="K12" i="10"/>
  <c r="J12" i="10"/>
  <c r="K10" i="6"/>
  <c r="J10" i="6"/>
  <c r="K10" i="4"/>
  <c r="J10" i="4"/>
  <c r="J11" i="10"/>
  <c r="K11" i="10"/>
  <c r="K12" i="4"/>
  <c r="J12" i="4"/>
  <c r="K9" i="7"/>
  <c r="J9" i="7"/>
  <c r="F9" i="1"/>
  <c r="K10" i="1"/>
  <c r="J9" i="9"/>
  <c r="K13" i="1"/>
  <c r="J7" i="8"/>
  <c r="F14" i="1"/>
  <c r="F11" i="1"/>
  <c r="K14" i="1"/>
  <c r="K11" i="1"/>
  <c r="G7" i="1"/>
  <c r="F10" i="1"/>
  <c r="K12" i="7"/>
  <c r="J12" i="7"/>
  <c r="K12" i="9"/>
  <c r="J12" i="9"/>
  <c r="K12" i="6"/>
  <c r="J12" i="6"/>
  <c r="J8" i="9"/>
  <c r="K8" i="9"/>
  <c r="K8" i="7"/>
  <c r="J8" i="7"/>
  <c r="K8" i="8"/>
  <c r="J8" i="8"/>
  <c r="K7" i="4"/>
  <c r="J7" i="6"/>
  <c r="J10" i="10"/>
  <c r="J11" i="4"/>
  <c r="K7" i="9"/>
  <c r="J8" i="10"/>
  <c r="K9" i="4"/>
  <c r="K11" i="7"/>
  <c r="K11" i="9"/>
  <c r="F7" i="1"/>
  <c r="K12" i="1"/>
  <c r="L11" i="1"/>
  <c r="K10" i="8"/>
  <c r="G8" i="1"/>
  <c r="J7" i="13" l="1"/>
</calcChain>
</file>

<file path=xl/sharedStrings.xml><?xml version="1.0" encoding="utf-8"?>
<sst xmlns="http://schemas.openxmlformats.org/spreadsheetml/2006/main" count="266" uniqueCount="123">
  <si>
    <t>Year</t>
  </si>
  <si>
    <t>Rate of brain injuries / 1000 live births</t>
  </si>
  <si>
    <t>EF</t>
  </si>
  <si>
    <t>LCL</t>
  </si>
  <si>
    <t>UCL</t>
  </si>
  <si>
    <t>Rate per 1000 live births</t>
  </si>
  <si>
    <t>ALL CASES</t>
  </si>
  <si>
    <t>TERM</t>
  </si>
  <si>
    <t>PRETERM</t>
  </si>
  <si>
    <t>&lt;32 WEEKS</t>
  </si>
  <si>
    <t>Rate per 1000 live &lt;32 weeks births</t>
  </si>
  <si>
    <t>Rate per 1000 live &lt;34 week  births</t>
  </si>
  <si>
    <t>Rate per 1000 live  births</t>
  </si>
  <si>
    <t>&lt;34 Weeks</t>
  </si>
  <si>
    <t>Preterm Cases/All births</t>
  </si>
  <si>
    <t>Rate per 100,000 live births</t>
  </si>
  <si>
    <t>Contents</t>
  </si>
  <si>
    <t>Introduction</t>
  </si>
  <si>
    <t>Table 1</t>
  </si>
  <si>
    <t>Annual rates of brain injuries (all gestational ages)</t>
  </si>
  <si>
    <t>Table 2</t>
  </si>
  <si>
    <t>Table 3</t>
  </si>
  <si>
    <t>Table 4</t>
  </si>
  <si>
    <t>Table 5</t>
  </si>
  <si>
    <t>Table 6</t>
  </si>
  <si>
    <t>Table 7</t>
  </si>
  <si>
    <t>Table 8</t>
  </si>
  <si>
    <t>Table 9</t>
  </si>
  <si>
    <t>Table 10</t>
  </si>
  <si>
    <t>Annual rates of seizures</t>
  </si>
  <si>
    <t>Annual rates of intracranial haemorrhage</t>
  </si>
  <si>
    <t>Annual rates of perinatal stroke</t>
  </si>
  <si>
    <t>Annual rates of hypoxic ischaemic encephelopathy</t>
  </si>
  <si>
    <t>Annual rates of CNS infection</t>
  </si>
  <si>
    <t>Annual rates of cystic perventricular leucomalacia</t>
  </si>
  <si>
    <t>Rates of bilirubin encephalopathy</t>
  </si>
  <si>
    <t>Information on brain injuries statistics</t>
  </si>
  <si>
    <t xml:space="preserve">Information on brain injuries statistics </t>
  </si>
  <si>
    <t xml:space="preserve">Defining brain injuries occuring during or soon after birth </t>
  </si>
  <si>
    <r>
      <rPr>
        <u/>
        <sz val="11"/>
        <color indexed="8"/>
        <rFont val="Calibri"/>
        <family val="2"/>
      </rPr>
      <t>Population</t>
    </r>
    <r>
      <rPr>
        <sz val="11"/>
        <color theme="1"/>
        <rFont val="Calibri"/>
        <family val="2"/>
        <scheme val="minor"/>
      </rPr>
      <t xml:space="preserve">: all babies admitted to a neonatal unit in England </t>
    </r>
  </si>
  <si>
    <r>
      <rPr>
        <u/>
        <sz val="11"/>
        <color indexed="8"/>
        <rFont val="Calibri"/>
        <family val="2"/>
      </rPr>
      <t>Time period after birth:</t>
    </r>
    <r>
      <rPr>
        <sz val="11"/>
        <color theme="1"/>
        <rFont val="Calibri"/>
        <family val="2"/>
        <scheme val="minor"/>
      </rPr>
      <t xml:space="preserve"> all brain injuries that are detected during the neonatal unit stay </t>
    </r>
  </si>
  <si>
    <t xml:space="preserve">Conditions to be included: </t>
  </si>
  <si>
    <t xml:space="preserve">a. Infants with a diagnosis consistent with hypoxic ischaemic encephalopathy: term and near-term infants only </t>
  </si>
  <si>
    <t xml:space="preserve">b. Infants with a diagnosis of intracranial haemorrhage, perinatal stroke, hypoxic ischaemic encephalopathy (HIE), central nervous system infection, and kernicterus (bilirubin encephalopathy): all infants </t>
  </si>
  <si>
    <t>c. preterm white matter disease (periventricular leukomalacia): preterm infants only</t>
  </si>
  <si>
    <t>d. Infants with a recorded seizure: all infants</t>
  </si>
  <si>
    <r>
      <rPr>
        <u/>
        <sz val="11"/>
        <color indexed="8"/>
        <rFont val="Calibri"/>
        <family val="2"/>
      </rPr>
      <t>Denominator:</t>
    </r>
    <r>
      <rPr>
        <sz val="11"/>
        <color theme="1"/>
        <rFont val="Calibri"/>
        <family val="2"/>
        <scheme val="minor"/>
      </rPr>
      <t xml:space="preserve"> all live births in England to be used as the denominator for calculating the annual rate of “brain injuries occurring during or soon after birth” </t>
    </r>
  </si>
  <si>
    <t xml:space="preserve"> </t>
  </si>
  <si>
    <t>The definition for brain injuries occuring during or soon after birth was agreeed by an expert group and is as follows:</t>
  </si>
  <si>
    <t>Numerator data source: National Neonatal Research Database</t>
  </si>
  <si>
    <t>Table 4: Annual rates of seizures</t>
  </si>
  <si>
    <t>Table 5: Annual rates of intracranial haemorrhage</t>
  </si>
  <si>
    <t>Table 6: Annual rates of perinatal/neonatal stroke</t>
  </si>
  <si>
    <t>Table 7: Annual rates of hypoxic ischaemic encephelopathy</t>
  </si>
  <si>
    <t>Table 8: Annual rates of CNS Infection</t>
  </si>
  <si>
    <t>Table 10: Annual rates of bilirubin encephalopathy</t>
  </si>
  <si>
    <t>Key information</t>
  </si>
  <si>
    <r>
      <rPr>
        <u/>
        <sz val="11"/>
        <color indexed="8"/>
        <rFont val="Calibri"/>
        <family val="2"/>
      </rPr>
      <t>Exclusions:</t>
    </r>
    <r>
      <rPr>
        <sz val="11"/>
        <color theme="1"/>
        <rFont val="Calibri"/>
        <family val="2"/>
        <scheme val="minor"/>
      </rPr>
      <t xml:space="preserve"> a consensus decision was made to present data before and after exclusion of infants with the following conditions leading to brain injury prior to birth: congenital encephalopathies (including inborn errors of metabolism), congenital infections and congenital brain abnormalities </t>
    </r>
  </si>
  <si>
    <t xml:space="preserve">The National Neonatal Research Database (NNRD) was the numerator source for the calculation of brain injuries occuring during or soon after birth. The NNRD is formed from summary electronic patient data entered on all admissions to National Health Service (NHS) neonatal units in England; these data are held as a national resource. </t>
  </si>
  <si>
    <t>Notes:</t>
  </si>
  <si>
    <t>Rate of brain injuries / 1000 live preterm births (&lt;37 weeks GA)</t>
  </si>
  <si>
    <t>Table 9: Annual rates of cystic periventricular leucomalacia</t>
  </si>
  <si>
    <t>Table 1: Annual rates of brain injuries (all gestational ages)</t>
  </si>
  <si>
    <r>
      <t>Table 2: Annual rates of brain injuries - Term babies (</t>
    </r>
    <r>
      <rPr>
        <sz val="14"/>
        <color indexed="8"/>
        <rFont val="Calibri"/>
        <family val="2"/>
      </rPr>
      <t>≥37 weeks)</t>
    </r>
  </si>
  <si>
    <r>
      <rPr>
        <sz val="14"/>
        <color indexed="8"/>
        <rFont val="Calibri"/>
        <family val="2"/>
      </rPr>
      <t>Table 3: Annual rates of brain injuries - Preterm babies (&lt;37 weeks</t>
    </r>
    <r>
      <rPr>
        <sz val="20"/>
        <color indexed="8"/>
        <rFont val="Calibri"/>
        <family val="2"/>
      </rPr>
      <t>)</t>
    </r>
  </si>
  <si>
    <t>95% CI</t>
  </si>
  <si>
    <r>
      <rPr>
        <b/>
        <sz val="11"/>
        <color indexed="8"/>
        <rFont val="Calibri"/>
        <family val="2"/>
      </rPr>
      <t>Abbreviations:</t>
    </r>
    <r>
      <rPr>
        <sz val="11"/>
        <color theme="1"/>
        <rFont val="Calibri"/>
        <family val="2"/>
        <scheme val="minor"/>
      </rPr>
      <t xml:space="preserve"> EF=error factor; CI: confidence interval; LCL: lower confidence limit, UCL: upper confidence limit </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</si>
  <si>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</si>
  <si>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PVL: periventricular leucomalacia</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</si>
  <si>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CNS: central nervous system </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</si>
  <si>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HIE: hypoxic ichaemic encephelopathy</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</si>
  <si>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</si>
  <si>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P/IVH: periventricular/intraventricular hemorrhage</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</si>
  <si>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t>
    </r>
  </si>
  <si>
    <t>The number of brain injuries occuring during or soon after birth was calculated using a cohort of babies who had at least one episode of care in an English NHS neonatal unit. Further inclusion/exclusion criteria are detailed where relevant in the notes accompanying each table.</t>
  </si>
  <si>
    <t>Denominator data sources</t>
  </si>
  <si>
    <t>Annual rates of brain injuries - Term babies (≥37  weeks)</t>
  </si>
  <si>
    <t>Annual rates of brain injuries - Preterm babies (&lt;37 weeks)</t>
  </si>
  <si>
    <t>Office for National Statistics, last accessed 14th December 2020</t>
  </si>
  <si>
    <t>https://www.ons.gov.uk/peoplepopulationandcommunity/birthsdeathsandmarriages/deaths/adhocs/12561livebirthsstillbirthsandneonataldeathsbygestationalageinengland2010to2018neonataldeathsand2010to2019livebirthsandstillbirths</t>
  </si>
  <si>
    <t xml:space="preserve">Rate per 1000 live term births </t>
  </si>
  <si>
    <t>Total live term (≥37 weeks) births in England</t>
  </si>
  <si>
    <t xml:space="preserve">Total live births obtained from ONS Birth Summary Tables for England </t>
  </si>
  <si>
    <t>Total live births in England</t>
  </si>
  <si>
    <t>Total live preterm (&lt;37 weeks GA) births in England</t>
  </si>
  <si>
    <t xml:space="preserve"> Total live births &lt;32 weeks GA in England</t>
  </si>
  <si>
    <t xml:space="preserve"> Total live births &lt;34 weeks GA in England</t>
  </si>
  <si>
    <t>Total live  births in England</t>
  </si>
  <si>
    <t>Number of Term Cases</t>
  </si>
  <si>
    <t>Number of Preterm Cases</t>
  </si>
  <si>
    <t>Number of babies with seizures</t>
  </si>
  <si>
    <t>Other Notes</t>
  </si>
  <si>
    <t xml:space="preserve">National counts of brain injuries are calculated using a cohort of infants who received at least one episode of care in a NHS neonatal unit in England. Babies missing gestational age or missing birth year are excluded from calculation of the number of brain injuries. </t>
  </si>
  <si>
    <t xml:space="preserve">Data are presented before and after exclusion of infants with conditions leading to brain injury prior to death  </t>
  </si>
  <si>
    <t>No exclusions</t>
  </si>
  <si>
    <t>Number of brain injuries</t>
  </si>
  <si>
    <t>Number of brain injuries with exclusions</t>
  </si>
  <si>
    <t>With exclusions</t>
  </si>
  <si>
    <t>Data are presented before and after exclusion of infants with conditions leading to brain injury prior to birth</t>
  </si>
  <si>
    <t>Number of brain injuries in term babies</t>
  </si>
  <si>
    <t>Number of brain injuries in term babies with exclusions</t>
  </si>
  <si>
    <t>Data are presented before and after exclusion of infants with conditions leading to brain injury prior to birth.</t>
  </si>
  <si>
    <t>Number of brain injuries with exclusions in preterms (&lt;37 weeks GA)</t>
  </si>
  <si>
    <t>Number of Cases of intracranial haemorrhage</t>
  </si>
  <si>
    <t>Number of  cases of Severe P/IVH &lt;32 weeks</t>
  </si>
  <si>
    <t>Number of cases of perinatal/neonatal stroke</t>
  </si>
  <si>
    <t>Number of Cases of HIE</t>
  </si>
  <si>
    <t>Number of cases  of CNS infection</t>
  </si>
  <si>
    <t>Number of Preterm Cases of cystic PVL</t>
  </si>
  <si>
    <t>Number of Cases&lt;34 Weeks of cystic PVL</t>
  </si>
  <si>
    <t>Number of cases of bilirubin encephalopathy</t>
  </si>
  <si>
    <t>Number of brain injuries in preterms (&lt;37 weeks GA)</t>
  </si>
  <si>
    <t>All neonatal units (currently 100% of NHS neonatal units in England), that contribute data to the NNRD form the UK Neonatal Collaborative, UKNC. Approximately 400 predefined data items, the Neonatal Data Set, are extracted quarterly from these electronic patient records to form the NNRD.  The Neonatal Data Set is an approved NHS Information Standard (DAPB1595).</t>
  </si>
  <si>
    <t>Cases and rates of bilirubin encephelopathy have been consolidated over the entire study period (2012-2020) to prevent disclosure of personal information.</t>
  </si>
  <si>
    <t>For years up to 2019 all denominator data for live births were sourced from the following dataset:</t>
  </si>
  <si>
    <t>For 2020 all denominator data for live births were sourced from the following dataset:</t>
  </si>
  <si>
    <t>https://www.ons.gov.uk/peoplepopulationandcommunity/birthsdeathsandmarriages/livebirths/datasets/birthcharacteristicsinenglandandwales</t>
  </si>
  <si>
    <t>Office for National Statistics, 2021. Live births occurring in 2020 by week of gestation, England.  Last accessed: May 2023</t>
  </si>
  <si>
    <t>Brain injury occurring during or soon after birth: annual
incidence and rates of brain injuries to monitor progress
against the national maternity ambition - update with 2021 national data</t>
  </si>
  <si>
    <t>2012 - 2021</t>
  </si>
  <si>
    <r>
      <t xml:space="preserve">The tables presented here are described in detail in </t>
    </r>
    <r>
      <rPr>
        <i/>
        <sz val="11"/>
        <color indexed="8"/>
        <rFont val="Calibri"/>
        <family val="2"/>
      </rPr>
      <t xml:space="preserve">Brain injury occurring during or soon after birth: annual incidence and rates of brain injuries to monitor progress against the national maternity ambition. Update with 2021 data. </t>
    </r>
  </si>
  <si>
    <t>All information is referring to the calculations for 2021. For methods and data sources for previous years, please refer to previous reports.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</si>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</sst>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0" x14ac:knownFonts="1">
    <font>
      <sz val="11"/>
      <color theme="1"/>
      <name val="Calibri"/>
      <family val="2"/>
      <scheme val="minor"/>
    </font>
    <font>
      <b/>
      <sz val="11"/>
      <color indexed="8"/>
      <name val="Calibri"/>
      <family val="2"/>
    </font>
    <font>
      <i/>
      <sz val="11"/>
      <color indexed="8"/>
      <name val="Calibri"/>
      <family val="2"/>
    </font>
    <font>
      <sz val="20"/>
      <color indexed="8"/>
      <name val="Calibri"/>
      <family val="2"/>
    </font>
    <font>
      <sz val="14"/>
      <color indexed="8"/>
      <name val="Calibri"/>
      <family val="2"/>
    </font>
    <font>
      <u/>
      <sz val="11"/>
      <color indexed="8"/>
      <name val="Calibri"/>
      <family val="2"/>
    </font>
    <font>
      <u/>
      <sz val="11"/>
      <color theme="10"/>
      <name val="Calibri"/>
      <family val="2"/>
      <scheme val="minor"/>
    </font>
    <font>
      <b/>
      <sz val="11"/>
      <color theme="1"/>
      <name val="Calibri"/>
      <family val="2"/>
      <scheme val="minor"/>
    </font>
    <font>
      <sz val="11"/>
      <color theme="0" tint="-0.34998626667073579"/>
      <name val="Calibri"/>
      <family val="2"/>
      <scheme val="minor"/>
    </font>
    <font>
      <sz val="11"/>
      <color theme="0" tint="-0.249977111117893"/>
      <name val="Calibri"/>
      <family val="2"/>
      <scheme val="minor"/>
    </font>
    <font>
      <sz val="11"/>
      <name val="Calibri"/>
      <family val="2"/>
      <scheme val="minor"/>
    </font>
    <font>
      <b/>
      <sz val="14"/>
      <color theme="1"/>
      <name val="Calibri"/>
      <family val="2"/>
      <scheme val="minor"/>
    </font>
    <font>
      <b/>
      <i/>
      <sz val="11"/>
      <color theme="1"/>
      <name val="Calibri"/>
      <family val="2"/>
      <scheme val="minor"/>
    </font>
    <font>
      <b/>
      <u/>
      <sz val="12"/>
      <color theme="1"/>
      <name val="Calibri"/>
      <family val="2"/>
      <scheme val="minor"/>
    </font>
    <font>
      <u/>
      <sz val="11"/>
      <color theme="1"/>
      <name val="Calibri"/>
      <family val="2"/>
      <scheme val="minor"/>
    </font>
    <font>
      <sz val="14"/>
      <color theme="1"/>
      <name val="Calibri"/>
      <family val="2"/>
      <scheme val="minor"/>
    </font>
    <font>
      <sz val="20"/>
      <color theme="1"/>
      <name val="Calibri"/>
      <family val="2"/>
      <scheme val="minor"/>
    </font>
    <font>
      <sz val="16"/>
      <color theme="1"/>
      <name val="Calibri"/>
      <family val="2"/>
      <scheme val="minor"/>
    </font>
    <font>
      <i/>
      <sz val="11"/>
      <color theme="1"/>
      <name val="Calibri"/>
      <family val="2"/>
      <scheme val="minor"/>
    </font>
    <font>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FF"/>
        <bgColor indexed="64"/>
      </patternFill>
    </fill>
    <fill>
      <patternFill patternType="solid">
        <fgColor theme="5" tint="0.79998168889431442"/>
        <bgColor indexed="64"/>
      </patternFill>
    </fill>
    <fill>
      <patternFill patternType="solid">
        <fgColor theme="4" tint="0.79998168889431442"/>
        <bgColor indexed="64"/>
      </patternFill>
    </fill>
  </fills>
  <borders count="6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style="thick">
        <color indexed="64"/>
      </left>
      <right/>
      <top/>
      <bottom/>
      <diagonal/>
    </border>
    <border>
      <left/>
      <right style="thin">
        <color indexed="64"/>
      </right>
      <top/>
      <bottom style="thick">
        <color indexed="64"/>
      </bottom>
      <diagonal/>
    </border>
    <border>
      <left style="thin">
        <color indexed="64"/>
      </left>
      <right style="thick">
        <color indexed="64"/>
      </right>
      <top/>
      <bottom/>
      <diagonal/>
    </border>
    <border>
      <left/>
      <right/>
      <top style="thick">
        <color indexed="64"/>
      </top>
      <bottom/>
      <diagonal/>
    </border>
    <border>
      <left style="medium">
        <color indexed="64"/>
      </left>
      <right style="medium">
        <color indexed="64"/>
      </right>
      <top style="thick">
        <color indexed="64"/>
      </top>
      <bottom/>
      <diagonal/>
    </border>
    <border>
      <left style="thin">
        <color indexed="64"/>
      </left>
      <right style="thick">
        <color indexed="64"/>
      </right>
      <top style="thick">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ck">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style="medium">
        <color indexed="64"/>
      </top>
      <bottom/>
      <diagonal/>
    </border>
    <border>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bottom style="thin">
        <color indexed="64"/>
      </bottom>
      <diagonal/>
    </border>
  </borders>
  <cellStyleXfs count="4">
    <xf numFmtId="0" fontId="0" fillId="0" borderId="0"/>
    <xf numFmtId="0" fontId="6" fillId="0" borderId="0" applyNumberFormat="0" applyFill="0" applyBorder="0" applyAlignment="0" applyProtection="0"/>
    <xf numFmtId="43" fontId="19" fillId="0" borderId="0" applyFont="0" applyFill="0" applyBorder="0" applyAlignment="0" applyProtection="0"/>
    <xf numFmtId="0" fontId="19" fillId="0" borderId="0"/>
  </cellStyleXfs>
  <cellXfs count="328">
    <xf numFmtId="0" fontId="0" fillId="0" borderId="0" xfId="0"/>
    <xf numFmtId="0" fontId="0" fillId="2" borderId="0" xfId="0" applyFill="1"/>
    <xf numFmtId="0" fontId="9" fillId="2" borderId="6" xfId="0" applyFont="1" applyFill="1" applyBorder="1" applyAlignment="1">
      <alignment vertical="center"/>
    </xf>
    <xf numFmtId="0" fontId="7" fillId="3" borderId="13" xfId="0" applyFont="1" applyFill="1" applyBorder="1" applyAlignment="1">
      <alignment horizontal="center" vertical="center" wrapText="1"/>
    </xf>
    <xf numFmtId="0" fontId="0" fillId="4" borderId="0" xfId="0" applyFill="1"/>
    <xf numFmtId="0" fontId="0" fillId="5" borderId="0" xfId="0" applyFill="1"/>
    <xf numFmtId="2" fontId="0" fillId="2" borderId="0" xfId="0" applyNumberFormat="1" applyFill="1"/>
    <xf numFmtId="0" fontId="10" fillId="2" borderId="18" xfId="0" applyFont="1" applyFill="1" applyBorder="1" applyAlignment="1">
      <alignment vertical="center"/>
    </xf>
    <xf numFmtId="164" fontId="10" fillId="2" borderId="13" xfId="0" applyNumberFormat="1" applyFont="1" applyFill="1" applyBorder="1" applyAlignment="1">
      <alignment vertical="center"/>
    </xf>
    <xf numFmtId="2" fontId="10" fillId="2" borderId="13" xfId="0" applyNumberFormat="1" applyFont="1" applyFill="1" applyBorder="1" applyAlignment="1">
      <alignment vertical="center"/>
    </xf>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11" fillId="2" borderId="23" xfId="0" applyFont="1" applyFill="1" applyBorder="1"/>
    <xf numFmtId="0" fontId="0" fillId="2" borderId="24" xfId="0" applyFill="1" applyBorder="1"/>
    <xf numFmtId="0" fontId="0" fillId="2" borderId="25" xfId="0" applyFill="1" applyBorder="1"/>
    <xf numFmtId="0" fontId="0" fillId="2" borderId="23" xfId="0" applyFill="1" applyBorder="1"/>
    <xf numFmtId="0" fontId="0" fillId="2" borderId="9" xfId="0" applyFill="1" applyBorder="1"/>
    <xf numFmtId="0" fontId="6" fillId="2" borderId="23" xfId="1" applyFill="1" applyBorder="1"/>
    <xf numFmtId="0" fontId="11" fillId="2" borderId="9" xfId="0" applyFont="1" applyFill="1" applyBorder="1" applyAlignment="1">
      <alignment wrapText="1"/>
    </xf>
    <xf numFmtId="0" fontId="11" fillId="2" borderId="23" xfId="0" applyFont="1" applyFill="1" applyBorder="1" applyAlignment="1">
      <alignment vertical="center"/>
    </xf>
    <xf numFmtId="0" fontId="6" fillId="2" borderId="0" xfId="1" applyFill="1"/>
    <xf numFmtId="0" fontId="7" fillId="2" borderId="0" xfId="0" applyFont="1" applyFill="1"/>
    <xf numFmtId="0" fontId="12" fillId="2" borderId="0" xfId="0" applyFont="1" applyFill="1"/>
    <xf numFmtId="0" fontId="13" fillId="2" borderId="0" xfId="0" applyFont="1" applyFill="1"/>
    <xf numFmtId="0" fontId="0" fillId="2" borderId="0" xfId="0" applyFill="1" applyAlignment="1">
      <alignment vertical="center"/>
    </xf>
    <xf numFmtId="2" fontId="0" fillId="2" borderId="0" xfId="0" applyNumberFormat="1" applyFill="1" applyAlignment="1">
      <alignment vertical="center"/>
    </xf>
    <xf numFmtId="0" fontId="10" fillId="2" borderId="18"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0" fillId="2" borderId="0" xfId="0" applyFill="1" applyAlignment="1">
      <alignment horizontal="left" wrapText="1"/>
    </xf>
    <xf numFmtId="0" fontId="7" fillId="4" borderId="16" xfId="0" applyFont="1" applyFill="1" applyBorder="1" applyAlignment="1">
      <alignment horizontal="center" vertical="center" wrapText="1"/>
    </xf>
    <xf numFmtId="0" fontId="6" fillId="0" borderId="0" xfId="1"/>
    <xf numFmtId="0" fontId="8" fillId="2" borderId="0" xfId="0" applyFont="1" applyFill="1"/>
    <xf numFmtId="0" fontId="0" fillId="0" borderId="0" xfId="0" applyAlignment="1">
      <alignment wrapText="1"/>
    </xf>
    <xf numFmtId="2" fontId="9" fillId="2" borderId="7" xfId="0" applyNumberFormat="1" applyFont="1" applyFill="1" applyBorder="1" applyAlignment="1">
      <alignment vertical="center"/>
    </xf>
    <xf numFmtId="2" fontId="9" fillId="2" borderId="8" xfId="0" applyNumberFormat="1" applyFont="1" applyFill="1" applyBorder="1" applyAlignment="1">
      <alignment vertical="center"/>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2" fontId="0" fillId="0" borderId="43" xfId="0" applyNumberFormat="1" applyBorder="1"/>
    <xf numFmtId="0" fontId="0" fillId="0" borderId="46" xfId="0" applyBorder="1"/>
    <xf numFmtId="2" fontId="0" fillId="0" borderId="41" xfId="0" applyNumberFormat="1" applyBorder="1"/>
    <xf numFmtId="0" fontId="0" fillId="0" borderId="42" xfId="0" applyBorder="1"/>
    <xf numFmtId="0" fontId="7" fillId="4" borderId="1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0" xfId="0" applyFont="1" applyFill="1" applyBorder="1" applyAlignment="1">
      <alignment horizontal="center" vertical="center" wrapText="1"/>
    </xf>
    <xf numFmtId="2" fontId="10" fillId="2" borderId="43" xfId="0" applyNumberFormat="1" applyFont="1" applyFill="1" applyBorder="1" applyAlignment="1">
      <alignment horizontal="right" vertical="center"/>
    </xf>
    <xf numFmtId="2" fontId="10" fillId="2" borderId="43" xfId="0" applyNumberFormat="1" applyFont="1" applyFill="1" applyBorder="1"/>
    <xf numFmtId="164" fontId="0" fillId="2" borderId="43" xfId="0" applyNumberFormat="1" applyFill="1" applyBorder="1"/>
    <xf numFmtId="2" fontId="0" fillId="2" borderId="43" xfId="0" applyNumberFormat="1" applyFill="1" applyBorder="1"/>
    <xf numFmtId="2" fontId="10" fillId="2" borderId="41" xfId="0" applyNumberFormat="1" applyFont="1" applyFill="1" applyBorder="1" applyAlignment="1">
      <alignment horizontal="right" vertical="center"/>
    </xf>
    <xf numFmtId="3" fontId="9" fillId="2" borderId="9" xfId="0" applyNumberFormat="1" applyFont="1" applyFill="1" applyBorder="1"/>
    <xf numFmtId="2" fontId="9" fillId="2" borderId="9" xfId="0" applyNumberFormat="1" applyFont="1" applyFill="1" applyBorder="1" applyAlignment="1">
      <alignment vertical="center"/>
    </xf>
    <xf numFmtId="2" fontId="9" fillId="2" borderId="7" xfId="0" applyNumberFormat="1" applyFont="1" applyFill="1" applyBorder="1"/>
    <xf numFmtId="0" fontId="9" fillId="0" borderId="0" xfId="0" applyFont="1"/>
    <xf numFmtId="0" fontId="9" fillId="0" borderId="6" xfId="0" applyFont="1" applyBorder="1"/>
    <xf numFmtId="3" fontId="9" fillId="0" borderId="6" xfId="0" applyNumberFormat="1" applyFont="1" applyBorder="1"/>
    <xf numFmtId="2" fontId="9" fillId="0" borderId="7" xfId="0" applyNumberFormat="1" applyFont="1" applyBorder="1"/>
    <xf numFmtId="3" fontId="9" fillId="0" borderId="0" xfId="0" applyNumberFormat="1" applyFont="1" applyBorder="1"/>
    <xf numFmtId="2" fontId="9" fillId="2" borderId="10" xfId="0" applyNumberFormat="1" applyFont="1" applyFill="1" applyBorder="1"/>
    <xf numFmtId="2" fontId="9" fillId="0" borderId="10" xfId="0" applyNumberFormat="1" applyFont="1" applyBorder="1"/>
    <xf numFmtId="0" fontId="0" fillId="0" borderId="27" xfId="0" applyBorder="1"/>
    <xf numFmtId="2" fontId="0" fillId="0" borderId="11" xfId="0" applyNumberFormat="1" applyBorder="1"/>
    <xf numFmtId="2" fontId="0" fillId="0" borderId="12" xfId="0" applyNumberFormat="1" applyBorder="1"/>
    <xf numFmtId="2" fontId="9" fillId="0" borderId="9" xfId="0" applyNumberFormat="1" applyFont="1" applyBorder="1"/>
    <xf numFmtId="3" fontId="0" fillId="0" borderId="32" xfId="0" applyNumberFormat="1" applyBorder="1"/>
    <xf numFmtId="2" fontId="0" fillId="0" borderId="11" xfId="0" applyNumberFormat="1" applyFont="1" applyBorder="1"/>
    <xf numFmtId="2" fontId="0" fillId="0" borderId="28" xfId="0" applyNumberFormat="1" applyFont="1" applyBorder="1"/>
    <xf numFmtId="2" fontId="0" fillId="0" borderId="52" xfId="0" applyNumberFormat="1" applyFont="1" applyBorder="1"/>
    <xf numFmtId="0" fontId="0" fillId="0" borderId="53" xfId="0" applyBorder="1"/>
    <xf numFmtId="2" fontId="0" fillId="0" borderId="32" xfId="0" applyNumberFormat="1" applyBorder="1"/>
    <xf numFmtId="2" fontId="10" fillId="0" borderId="52" xfId="0" applyNumberFormat="1" applyFont="1" applyBorder="1"/>
    <xf numFmtId="0" fontId="18" fillId="2" borderId="0" xfId="0" applyFont="1" applyFill="1"/>
    <xf numFmtId="0" fontId="18" fillId="0" borderId="0" xfId="0" applyFont="1"/>
    <xf numFmtId="0" fontId="0" fillId="2" borderId="27" xfId="0" applyFill="1" applyBorder="1" applyAlignment="1">
      <alignment vertical="center"/>
    </xf>
    <xf numFmtId="2" fontId="0" fillId="0" borderId="28" xfId="0" applyNumberFormat="1" applyBorder="1"/>
    <xf numFmtId="0" fontId="9" fillId="2" borderId="0" xfId="0" applyFont="1" applyFill="1"/>
    <xf numFmtId="0" fontId="10" fillId="0" borderId="32" xfId="0" applyFont="1" applyBorder="1"/>
    <xf numFmtId="0" fontId="10" fillId="0" borderId="27" xfId="0" applyFont="1" applyBorder="1"/>
    <xf numFmtId="2" fontId="10" fillId="0" borderId="11" xfId="0" applyNumberFormat="1" applyFont="1" applyBorder="1"/>
    <xf numFmtId="0" fontId="10" fillId="0" borderId="54" xfId="0" applyFont="1" applyBorder="1"/>
    <xf numFmtId="165" fontId="0" fillId="0" borderId="52" xfId="2" applyNumberFormat="1" applyFont="1" applyBorder="1"/>
    <xf numFmtId="165" fontId="9" fillId="2" borderId="3" xfId="2" applyNumberFormat="1" applyFont="1" applyFill="1" applyBorder="1" applyAlignment="1">
      <alignment vertical="center"/>
    </xf>
    <xf numFmtId="165" fontId="9" fillId="2" borderId="8" xfId="2" applyNumberFormat="1" applyFont="1" applyFill="1" applyBorder="1" applyAlignment="1">
      <alignment vertical="center"/>
    </xf>
    <xf numFmtId="165" fontId="9" fillId="0" borderId="10" xfId="2" applyNumberFormat="1" applyFont="1" applyBorder="1"/>
    <xf numFmtId="165" fontId="10" fillId="0" borderId="52" xfId="2" applyNumberFormat="1" applyFont="1" applyBorder="1"/>
    <xf numFmtId="165" fontId="9" fillId="2" borderId="6" xfId="2" applyNumberFormat="1" applyFont="1" applyFill="1" applyBorder="1"/>
    <xf numFmtId="165" fontId="9" fillId="0" borderId="6" xfId="2" applyNumberFormat="1" applyFont="1" applyBorder="1"/>
    <xf numFmtId="165" fontId="9" fillId="2" borderId="2" xfId="2" applyNumberFormat="1" applyFont="1" applyFill="1" applyBorder="1" applyAlignment="1">
      <alignment vertical="center"/>
    </xf>
    <xf numFmtId="165" fontId="9" fillId="2" borderId="7" xfId="2" applyNumberFormat="1" applyFont="1" applyFill="1" applyBorder="1" applyAlignment="1">
      <alignment vertical="center"/>
    </xf>
    <xf numFmtId="165" fontId="9" fillId="0" borderId="7" xfId="2" applyNumberFormat="1" applyFont="1" applyBorder="1"/>
    <xf numFmtId="165" fontId="0" fillId="0" borderId="32" xfId="2" applyNumberFormat="1" applyFont="1" applyBorder="1"/>
    <xf numFmtId="165" fontId="9" fillId="0" borderId="9" xfId="2" applyNumberFormat="1" applyFont="1" applyBorder="1"/>
    <xf numFmtId="165" fontId="0" fillId="0" borderId="43" xfId="2" applyNumberFormat="1" applyFont="1" applyBorder="1"/>
    <xf numFmtId="165" fontId="0" fillId="0" borderId="41" xfId="2" applyNumberFormat="1" applyFont="1" applyBorder="1"/>
    <xf numFmtId="165" fontId="0" fillId="0" borderId="46" xfId="2" applyNumberFormat="1" applyFont="1" applyBorder="1"/>
    <xf numFmtId="165" fontId="0" fillId="0" borderId="11" xfId="2" applyNumberFormat="1" applyFont="1" applyBorder="1"/>
    <xf numFmtId="165" fontId="10" fillId="0" borderId="28" xfId="2" applyNumberFormat="1" applyFont="1" applyBorder="1"/>
    <xf numFmtId="165" fontId="10" fillId="0" borderId="32" xfId="2" applyNumberFormat="1" applyFont="1" applyBorder="1"/>
    <xf numFmtId="165" fontId="10" fillId="0" borderId="27" xfId="2" applyNumberFormat="1" applyFont="1" applyBorder="1"/>
    <xf numFmtId="165" fontId="10" fillId="2" borderId="13" xfId="2" applyNumberFormat="1" applyFont="1" applyFill="1" applyBorder="1" applyAlignment="1">
      <alignment vertical="center"/>
    </xf>
    <xf numFmtId="165" fontId="0" fillId="0" borderId="27" xfId="2" applyNumberFormat="1" applyFont="1" applyBorder="1"/>
    <xf numFmtId="0" fontId="0" fillId="2" borderId="45" xfId="0" applyFill="1" applyBorder="1"/>
    <xf numFmtId="0" fontId="0" fillId="2" borderId="0" xfId="0" applyFill="1" applyBorder="1"/>
    <xf numFmtId="2" fontId="9" fillId="0" borderId="8" xfId="0" applyNumberFormat="1" applyFont="1" applyBorder="1"/>
    <xf numFmtId="165" fontId="0" fillId="0" borderId="56" xfId="2" applyNumberFormat="1" applyFont="1" applyBorder="1"/>
    <xf numFmtId="165" fontId="0" fillId="0" borderId="57" xfId="2" applyNumberFormat="1" applyFont="1" applyBorder="1"/>
    <xf numFmtId="165" fontId="0" fillId="0" borderId="58" xfId="2" applyNumberFormat="1" applyFont="1" applyBorder="1"/>
    <xf numFmtId="2" fontId="0" fillId="2" borderId="56" xfId="0" applyNumberFormat="1" applyFill="1" applyBorder="1" applyAlignment="1">
      <alignment vertical="center"/>
    </xf>
    <xf numFmtId="164" fontId="0" fillId="2" borderId="56" xfId="0" applyNumberFormat="1" applyFill="1" applyBorder="1" applyAlignment="1">
      <alignment vertical="center"/>
    </xf>
    <xf numFmtId="2" fontId="0" fillId="2" borderId="57" xfId="0" applyNumberFormat="1" applyFill="1" applyBorder="1" applyAlignment="1">
      <alignment vertical="center"/>
    </xf>
    <xf numFmtId="0" fontId="0" fillId="2" borderId="25" xfId="0" applyFill="1" applyBorder="1" applyAlignment="1">
      <alignment vertical="center"/>
    </xf>
    <xf numFmtId="0" fontId="0" fillId="2" borderId="46" xfId="0" applyFill="1" applyBorder="1" applyAlignment="1">
      <alignment vertical="center"/>
    </xf>
    <xf numFmtId="165" fontId="0" fillId="0" borderId="59" xfId="2" applyNumberFormat="1" applyFont="1" applyBorder="1"/>
    <xf numFmtId="0" fontId="0" fillId="0" borderId="60" xfId="0" applyBorder="1"/>
    <xf numFmtId="2" fontId="0" fillId="2" borderId="41" xfId="0" applyNumberFormat="1" applyFill="1" applyBorder="1"/>
    <xf numFmtId="0" fontId="0" fillId="0" borderId="32" xfId="0" applyFill="1" applyBorder="1"/>
    <xf numFmtId="0" fontId="0" fillId="0" borderId="61" xfId="0" applyBorder="1"/>
    <xf numFmtId="0" fontId="0" fillId="2" borderId="28" xfId="0" applyFill="1" applyBorder="1" applyAlignment="1">
      <alignment vertical="center"/>
    </xf>
    <xf numFmtId="165" fontId="0" fillId="0" borderId="62" xfId="2" applyNumberFormat="1" applyFont="1" applyBorder="1"/>
    <xf numFmtId="165" fontId="0" fillId="0" borderId="12" xfId="2" applyNumberFormat="1" applyFont="1" applyBorder="1"/>
    <xf numFmtId="2" fontId="0" fillId="0" borderId="62" xfId="0" applyNumberFormat="1" applyBorder="1"/>
    <xf numFmtId="2" fontId="0" fillId="2" borderId="32" xfId="0" applyNumberFormat="1" applyFill="1" applyBorder="1" applyAlignment="1">
      <alignment vertical="center"/>
    </xf>
    <xf numFmtId="0" fontId="0" fillId="0" borderId="28" xfId="0" applyBorder="1"/>
    <xf numFmtId="2" fontId="0" fillId="2" borderId="11" xfId="0" applyNumberFormat="1" applyFill="1" applyBorder="1" applyAlignment="1">
      <alignment vertical="center"/>
    </xf>
    <xf numFmtId="2" fontId="0" fillId="2" borderId="12" xfId="0" applyNumberFormat="1" applyFill="1" applyBorder="1" applyAlignment="1">
      <alignment vertical="center"/>
    </xf>
    <xf numFmtId="0" fontId="7" fillId="6" borderId="63" xfId="0" applyFont="1" applyFill="1" applyBorder="1" applyAlignment="1">
      <alignment horizontal="center" vertical="center" wrapText="1"/>
    </xf>
    <xf numFmtId="0" fontId="0" fillId="2" borderId="65" xfId="0" applyFill="1" applyBorder="1"/>
    <xf numFmtId="0" fontId="0" fillId="2" borderId="66" xfId="0" applyFill="1" applyBorder="1"/>
    <xf numFmtId="0" fontId="0" fillId="2" borderId="67" xfId="0" applyFill="1" applyBorder="1"/>
    <xf numFmtId="0" fontId="9" fillId="2" borderId="1" xfId="0" applyFont="1" applyFill="1" applyBorder="1" applyAlignment="1">
      <alignment vertical="center"/>
    </xf>
    <xf numFmtId="3" fontId="9" fillId="2" borderId="4" xfId="0" applyNumberFormat="1" applyFont="1" applyFill="1" applyBorder="1"/>
    <xf numFmtId="2" fontId="9" fillId="2" borderId="2" xfId="0" applyNumberFormat="1" applyFont="1" applyFill="1" applyBorder="1" applyAlignment="1">
      <alignment vertical="center"/>
    </xf>
    <xf numFmtId="2" fontId="9" fillId="2" borderId="3" xfId="0" applyNumberFormat="1" applyFont="1" applyFill="1" applyBorder="1" applyAlignment="1">
      <alignment vertical="center"/>
    </xf>
    <xf numFmtId="2" fontId="9" fillId="2" borderId="4" xfId="0" applyNumberFormat="1" applyFont="1" applyFill="1" applyBorder="1"/>
    <xf numFmtId="2" fontId="9" fillId="2" borderId="2" xfId="0" applyNumberFormat="1" applyFont="1" applyFill="1" applyBorder="1"/>
    <xf numFmtId="2" fontId="9" fillId="2" borderId="5" xfId="0" applyNumberFormat="1" applyFont="1" applyFill="1" applyBorder="1"/>
    <xf numFmtId="2" fontId="9" fillId="2" borderId="9" xfId="0" applyNumberFormat="1" applyFont="1" applyFill="1" applyBorder="1"/>
    <xf numFmtId="0" fontId="9" fillId="2" borderId="14" xfId="0" applyFont="1" applyFill="1" applyBorder="1" applyAlignment="1">
      <alignment vertical="center"/>
    </xf>
    <xf numFmtId="165" fontId="9" fillId="2" borderId="1" xfId="2" applyNumberFormat="1" applyFont="1" applyFill="1" applyBorder="1"/>
    <xf numFmtId="0" fontId="9" fillId="2" borderId="15" xfId="0" applyFont="1" applyFill="1" applyBorder="1" applyAlignment="1">
      <alignment vertical="center"/>
    </xf>
    <xf numFmtId="165" fontId="9" fillId="2" borderId="10" xfId="2" applyNumberFormat="1" applyFont="1" applyFill="1" applyBorder="1" applyAlignment="1">
      <alignment vertical="center"/>
    </xf>
    <xf numFmtId="165" fontId="9" fillId="2" borderId="4" xfId="2" applyNumberFormat="1" applyFont="1" applyFill="1" applyBorder="1"/>
    <xf numFmtId="2" fontId="9" fillId="2" borderId="51" xfId="0" applyNumberFormat="1" applyFont="1" applyFill="1" applyBorder="1" applyAlignment="1">
      <alignment vertical="center"/>
    </xf>
    <xf numFmtId="165" fontId="9" fillId="2" borderId="9" xfId="2" applyNumberFormat="1" applyFont="1" applyFill="1" applyBorder="1"/>
    <xf numFmtId="2" fontId="9" fillId="2" borderId="23" xfId="0" applyNumberFormat="1" applyFont="1" applyFill="1" applyBorder="1" applyAlignment="1">
      <alignment vertical="center"/>
    </xf>
    <xf numFmtId="0" fontId="9" fillId="2" borderId="33" xfId="0" applyFont="1" applyFill="1" applyBorder="1" applyAlignment="1">
      <alignment vertical="center"/>
    </xf>
    <xf numFmtId="165" fontId="9" fillId="2" borderId="34" xfId="2" applyNumberFormat="1" applyFont="1" applyFill="1" applyBorder="1" applyAlignment="1">
      <alignment vertical="center"/>
    </xf>
    <xf numFmtId="165" fontId="9" fillId="2" borderId="35" xfId="2" applyNumberFormat="1" applyFont="1" applyFill="1" applyBorder="1" applyAlignment="1">
      <alignment vertical="center"/>
    </xf>
    <xf numFmtId="2" fontId="9" fillId="2" borderId="34" xfId="0" applyNumberFormat="1" applyFont="1" applyFill="1" applyBorder="1" applyAlignment="1">
      <alignment vertical="center"/>
    </xf>
    <xf numFmtId="164" fontId="9" fillId="2" borderId="34" xfId="0" applyNumberFormat="1" applyFont="1" applyFill="1" applyBorder="1" applyAlignment="1">
      <alignment vertical="center"/>
    </xf>
    <xf numFmtId="2" fontId="9" fillId="2" borderId="36" xfId="0" applyNumberFormat="1" applyFont="1" applyFill="1" applyBorder="1" applyAlignment="1">
      <alignment vertical="center"/>
    </xf>
    <xf numFmtId="165" fontId="9" fillId="2" borderId="35" xfId="2" applyNumberFormat="1" applyFont="1" applyFill="1" applyBorder="1" applyAlignment="1">
      <alignment horizontal="right" vertical="center"/>
    </xf>
    <xf numFmtId="165" fontId="9" fillId="2" borderId="38" xfId="2" applyNumberFormat="1" applyFont="1" applyFill="1" applyBorder="1"/>
    <xf numFmtId="0" fontId="9" fillId="2" borderId="39" xfId="0" applyFont="1" applyFill="1" applyBorder="1" applyAlignment="1">
      <alignment vertical="center"/>
    </xf>
    <xf numFmtId="165" fontId="9" fillId="2" borderId="6" xfId="2" applyNumberFormat="1" applyFont="1" applyFill="1" applyBorder="1" applyAlignment="1">
      <alignment vertical="center"/>
    </xf>
    <xf numFmtId="164" fontId="9" fillId="2" borderId="7" xfId="0" applyNumberFormat="1" applyFont="1" applyFill="1" applyBorder="1" applyAlignment="1">
      <alignment vertical="center"/>
    </xf>
    <xf numFmtId="165" fontId="9" fillId="2" borderId="6" xfId="2" applyNumberFormat="1" applyFont="1" applyFill="1" applyBorder="1" applyAlignment="1">
      <alignment horizontal="right" vertical="center"/>
    </xf>
    <xf numFmtId="165" fontId="9" fillId="2" borderId="40" xfId="2" applyNumberFormat="1" applyFont="1" applyFill="1" applyBorder="1"/>
    <xf numFmtId="165" fontId="9" fillId="2" borderId="9" xfId="2" applyNumberFormat="1" applyFont="1" applyFill="1" applyBorder="1" applyAlignment="1">
      <alignment vertical="center"/>
    </xf>
    <xf numFmtId="165" fontId="9" fillId="0" borderId="8" xfId="2" applyNumberFormat="1" applyFont="1" applyBorder="1"/>
    <xf numFmtId="165" fontId="9" fillId="0" borderId="47" xfId="2" applyNumberFormat="1" applyFont="1" applyBorder="1"/>
    <xf numFmtId="0" fontId="9" fillId="2" borderId="9" xfId="0" applyFont="1" applyFill="1" applyBorder="1" applyAlignment="1">
      <alignment vertical="center"/>
    </xf>
    <xf numFmtId="2" fontId="9" fillId="2" borderId="10" xfId="0" applyNumberFormat="1" applyFont="1" applyFill="1" applyBorder="1" applyAlignment="1">
      <alignment vertical="center"/>
    </xf>
    <xf numFmtId="2" fontId="9" fillId="2" borderId="44" xfId="0" applyNumberFormat="1" applyFont="1" applyFill="1" applyBorder="1" applyAlignment="1">
      <alignment vertical="center"/>
    </xf>
    <xf numFmtId="1" fontId="9" fillId="2" borderId="35" xfId="0" applyNumberFormat="1" applyFont="1" applyFill="1" applyBorder="1" applyAlignment="1">
      <alignment horizontal="right" vertical="center"/>
    </xf>
    <xf numFmtId="2" fontId="9" fillId="2" borderId="34" xfId="0" applyNumberFormat="1" applyFont="1" applyFill="1" applyBorder="1" applyAlignment="1">
      <alignment horizontal="right" vertical="center"/>
    </xf>
    <xf numFmtId="2" fontId="9" fillId="2" borderId="36" xfId="0" applyNumberFormat="1" applyFont="1" applyFill="1" applyBorder="1" applyAlignment="1">
      <alignment horizontal="right" vertical="center"/>
    </xf>
    <xf numFmtId="1" fontId="9" fillId="2" borderId="49" xfId="0" applyNumberFormat="1" applyFont="1" applyFill="1" applyBorder="1"/>
    <xf numFmtId="1" fontId="9" fillId="2" borderId="37" xfId="0" applyNumberFormat="1" applyFont="1" applyFill="1" applyBorder="1"/>
    <xf numFmtId="2" fontId="9" fillId="2" borderId="34" xfId="0" applyNumberFormat="1" applyFont="1" applyFill="1" applyBorder="1"/>
    <xf numFmtId="164" fontId="9" fillId="2" borderId="34" xfId="0" applyNumberFormat="1" applyFont="1" applyFill="1" applyBorder="1"/>
    <xf numFmtId="2" fontId="9" fillId="2" borderId="38" xfId="0" applyNumberFormat="1" applyFont="1" applyFill="1" applyBorder="1"/>
    <xf numFmtId="1" fontId="9" fillId="2" borderId="6" xfId="0" applyNumberFormat="1" applyFont="1" applyFill="1" applyBorder="1" applyAlignment="1">
      <alignment horizontal="right" vertical="center"/>
    </xf>
    <xf numFmtId="2" fontId="9" fillId="2" borderId="7" xfId="0" applyNumberFormat="1" applyFont="1" applyFill="1" applyBorder="1" applyAlignment="1">
      <alignment horizontal="right" vertical="center"/>
    </xf>
    <xf numFmtId="2" fontId="9" fillId="2" borderId="8" xfId="0" applyNumberFormat="1" applyFont="1" applyFill="1" applyBorder="1" applyAlignment="1">
      <alignment horizontal="right" vertical="center"/>
    </xf>
    <xf numFmtId="1" fontId="9" fillId="2" borderId="17" xfId="0" applyNumberFormat="1" applyFont="1" applyFill="1" applyBorder="1"/>
    <xf numFmtId="1" fontId="9" fillId="2" borderId="9" xfId="0" applyNumberFormat="1" applyFont="1" applyFill="1" applyBorder="1"/>
    <xf numFmtId="164" fontId="9" fillId="2" borderId="7" xfId="0" applyNumberFormat="1" applyFont="1" applyFill="1" applyBorder="1"/>
    <xf numFmtId="2" fontId="9" fillId="2" borderId="40" xfId="0" applyNumberFormat="1" applyFont="1" applyFill="1" applyBorder="1"/>
    <xf numFmtId="2" fontId="9" fillId="2" borderId="9" xfId="0" applyNumberFormat="1" applyFont="1" applyFill="1" applyBorder="1" applyAlignment="1">
      <alignment horizontal="right" vertical="center"/>
    </xf>
    <xf numFmtId="1" fontId="9" fillId="2" borderId="6" xfId="0" applyNumberFormat="1" applyFont="1" applyFill="1" applyBorder="1" applyAlignment="1">
      <alignment vertical="center"/>
    </xf>
    <xf numFmtId="2" fontId="9" fillId="2" borderId="0" xfId="0" applyNumberFormat="1" applyFont="1" applyFill="1" applyAlignment="1">
      <alignment vertical="center"/>
    </xf>
    <xf numFmtId="0" fontId="9" fillId="0" borderId="17" xfId="0" applyFont="1" applyBorder="1"/>
    <xf numFmtId="0" fontId="9" fillId="0" borderId="9" xfId="0" applyFont="1" applyBorder="1"/>
    <xf numFmtId="0" fontId="9" fillId="0" borderId="10" xfId="0" applyFont="1" applyBorder="1"/>
    <xf numFmtId="2" fontId="9" fillId="2" borderId="8" xfId="0" applyNumberFormat="1" applyFont="1" applyFill="1" applyBorder="1"/>
    <xf numFmtId="0" fontId="9" fillId="2" borderId="35" xfId="0" applyFont="1" applyFill="1" applyBorder="1" applyAlignment="1">
      <alignment vertical="center"/>
    </xf>
    <xf numFmtId="1" fontId="9" fillId="2" borderId="49" xfId="0" applyNumberFormat="1" applyFont="1" applyFill="1" applyBorder="1" applyAlignment="1">
      <alignment horizontal="right" vertical="center"/>
    </xf>
    <xf numFmtId="1" fontId="9" fillId="2" borderId="38" xfId="0" applyNumberFormat="1" applyFont="1" applyFill="1" applyBorder="1"/>
    <xf numFmtId="1" fontId="9" fillId="2" borderId="17" xfId="0" applyNumberFormat="1" applyFont="1" applyFill="1" applyBorder="1" applyAlignment="1">
      <alignment horizontal="right" vertical="center"/>
    </xf>
    <xf numFmtId="1" fontId="9" fillId="2" borderId="40" xfId="0" applyNumberFormat="1" applyFont="1" applyFill="1" applyBorder="1"/>
    <xf numFmtId="1" fontId="9" fillId="2" borderId="17" xfId="0" applyNumberFormat="1" applyFont="1" applyFill="1" applyBorder="1" applyAlignment="1">
      <alignment vertical="center"/>
    </xf>
    <xf numFmtId="165" fontId="9" fillId="2" borderId="0" xfId="2" applyNumberFormat="1" applyFont="1" applyFill="1" applyAlignment="1">
      <alignment vertical="center"/>
    </xf>
    <xf numFmtId="0" fontId="9" fillId="0" borderId="40" xfId="0" applyFont="1" applyBorder="1"/>
    <xf numFmtId="0" fontId="9" fillId="2" borderId="45" xfId="0" applyFont="1" applyFill="1" applyBorder="1" applyAlignment="1">
      <alignment vertical="center"/>
    </xf>
    <xf numFmtId="165" fontId="9" fillId="2" borderId="55" xfId="2" applyNumberFormat="1" applyFont="1" applyFill="1" applyBorder="1" applyAlignment="1">
      <alignment vertical="center"/>
    </xf>
    <xf numFmtId="2" fontId="9" fillId="2" borderId="55" xfId="0" applyNumberFormat="1" applyFont="1" applyFill="1" applyBorder="1" applyAlignment="1">
      <alignment vertical="center"/>
    </xf>
    <xf numFmtId="2" fontId="9" fillId="2" borderId="4" xfId="0" applyNumberFormat="1" applyFont="1" applyFill="1" applyBorder="1" applyAlignment="1">
      <alignment vertical="center"/>
    </xf>
    <xf numFmtId="165" fontId="9" fillId="2" borderId="2" xfId="2" applyNumberFormat="1" applyFont="1" applyFill="1" applyBorder="1" applyAlignment="1">
      <alignment horizontal="right" vertical="center"/>
    </xf>
    <xf numFmtId="165" fontId="9" fillId="2" borderId="5" xfId="2" applyNumberFormat="1" applyFont="1" applyFill="1" applyBorder="1"/>
    <xf numFmtId="165" fontId="9" fillId="2" borderId="0" xfId="2" applyNumberFormat="1" applyFont="1" applyFill="1" applyBorder="1" applyAlignment="1">
      <alignment vertical="center"/>
    </xf>
    <xf numFmtId="2" fontId="9" fillId="2" borderId="0" xfId="0" applyNumberFormat="1" applyFont="1" applyFill="1" applyBorder="1" applyAlignment="1">
      <alignment vertical="center"/>
    </xf>
    <xf numFmtId="165" fontId="9" fillId="2" borderId="7" xfId="2" applyNumberFormat="1" applyFont="1" applyFill="1" applyBorder="1" applyAlignment="1">
      <alignment horizontal="right" vertical="center"/>
    </xf>
    <xf numFmtId="165" fontId="9" fillId="2" borderId="10" xfId="2" applyNumberFormat="1" applyFont="1" applyFill="1" applyBorder="1"/>
    <xf numFmtId="165" fontId="9" fillId="0" borderId="0" xfId="2" applyNumberFormat="1" applyFont="1" applyBorder="1"/>
    <xf numFmtId="2" fontId="9" fillId="0" borderId="0" xfId="0" applyNumberFormat="1" applyFont="1" applyBorder="1"/>
    <xf numFmtId="165" fontId="9" fillId="2" borderId="51" xfId="2" applyNumberFormat="1" applyFont="1" applyFill="1" applyBorder="1" applyAlignment="1">
      <alignment vertical="center"/>
    </xf>
    <xf numFmtId="165" fontId="9" fillId="2" borderId="1" xfId="2" applyNumberFormat="1" applyFont="1" applyFill="1" applyBorder="1" applyAlignment="1">
      <alignment vertical="center"/>
    </xf>
    <xf numFmtId="1" fontId="9" fillId="2" borderId="55" xfId="0" applyNumberFormat="1" applyFont="1" applyFill="1" applyBorder="1" applyAlignment="1">
      <alignment horizontal="right" vertical="center"/>
    </xf>
    <xf numFmtId="1" fontId="9" fillId="2" borderId="16" xfId="0" applyNumberFormat="1" applyFont="1" applyFill="1" applyBorder="1"/>
    <xf numFmtId="165" fontId="9" fillId="2" borderId="23" xfId="2" applyNumberFormat="1" applyFont="1" applyFill="1" applyBorder="1" applyAlignment="1">
      <alignment vertical="center"/>
    </xf>
    <xf numFmtId="1" fontId="9" fillId="2" borderId="0" xfId="0" applyNumberFormat="1" applyFont="1" applyFill="1" applyBorder="1" applyAlignment="1">
      <alignment horizontal="right" vertical="center"/>
    </xf>
    <xf numFmtId="1" fontId="9" fillId="2" borderId="0" xfId="0" applyNumberFormat="1" applyFont="1" applyFill="1" applyBorder="1" applyAlignment="1">
      <alignment vertical="center"/>
    </xf>
    <xf numFmtId="165" fontId="9" fillId="0" borderId="15" xfId="2" applyNumberFormat="1" applyFont="1" applyBorder="1"/>
    <xf numFmtId="0" fontId="9" fillId="0" borderId="0" xfId="0" applyFont="1" applyBorder="1"/>
    <xf numFmtId="165" fontId="9" fillId="2" borderId="44" xfId="2" applyNumberFormat="1" applyFont="1" applyFill="1" applyBorder="1" applyAlignment="1">
      <alignment vertical="center"/>
    </xf>
    <xf numFmtId="1" fontId="9" fillId="2" borderId="48" xfId="0" applyNumberFormat="1" applyFont="1" applyFill="1" applyBorder="1"/>
    <xf numFmtId="2" fontId="9" fillId="2" borderId="50" xfId="0" applyNumberFormat="1" applyFont="1" applyFill="1" applyBorder="1" applyAlignment="1">
      <alignment vertical="center"/>
    </xf>
    <xf numFmtId="1" fontId="9" fillId="2" borderId="0" xfId="0" applyNumberFormat="1" applyFont="1" applyFill="1"/>
    <xf numFmtId="2" fontId="9" fillId="2" borderId="47" xfId="0" applyNumberFormat="1" applyFont="1" applyFill="1" applyBorder="1" applyAlignment="1">
      <alignment vertical="center"/>
    </xf>
    <xf numFmtId="165" fontId="9" fillId="0" borderId="23" xfId="2" applyNumberFormat="1" applyFont="1" applyBorder="1"/>
    <xf numFmtId="0" fontId="9" fillId="0" borderId="15" xfId="0" applyFont="1" applyBorder="1"/>
    <xf numFmtId="165" fontId="0" fillId="2" borderId="0" xfId="0" applyNumberFormat="1" applyFill="1"/>
    <xf numFmtId="0" fontId="0" fillId="0" borderId="0" xfId="0" applyAlignment="1">
      <alignment horizontal="left" wrapText="1"/>
    </xf>
    <xf numFmtId="0" fontId="0" fillId="2" borderId="0" xfId="0" applyFill="1" applyAlignment="1">
      <alignment horizontal="left" wrapText="1"/>
    </xf>
    <xf numFmtId="0" fontId="6" fillId="2" borderId="0" xfId="1" applyFill="1" applyAlignment="1">
      <alignment horizontal="left" wrapText="1"/>
    </xf>
    <xf numFmtId="0" fontId="0" fillId="2" borderId="0" xfId="0" applyFill="1" applyAlignment="1">
      <alignment horizontal="left" vertical="center" wrapText="1"/>
    </xf>
    <xf numFmtId="0" fontId="7" fillId="2" borderId="0" xfId="0" applyFont="1" applyFill="1" applyAlignment="1">
      <alignment horizontal="left"/>
    </xf>
    <xf numFmtId="0" fontId="0" fillId="2" borderId="0" xfId="0" applyFill="1" applyAlignment="1">
      <alignment horizontal="left"/>
    </xf>
    <xf numFmtId="0" fontId="14" fillId="0" borderId="0" xfId="0" applyFont="1" applyAlignment="1">
      <alignment horizontal="left"/>
    </xf>
    <xf numFmtId="0" fontId="7" fillId="8" borderId="26"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0" fillId="7" borderId="30" xfId="0" applyFill="1" applyBorder="1" applyAlignment="1">
      <alignment horizontal="center"/>
    </xf>
    <xf numFmtId="0" fontId="0" fillId="7" borderId="31" xfId="0" applyFill="1" applyBorder="1" applyAlignment="1">
      <alignment horizontal="center"/>
    </xf>
    <xf numFmtId="0" fontId="0" fillId="7" borderId="29" xfId="0" applyFill="1" applyBorder="1" applyAlignment="1">
      <alignment horizontal="center"/>
    </xf>
    <xf numFmtId="0" fontId="0" fillId="8" borderId="30" xfId="0" applyFill="1" applyBorder="1" applyAlignment="1">
      <alignment horizontal="center"/>
    </xf>
    <xf numFmtId="0" fontId="0" fillId="8" borderId="31" xfId="0" applyFill="1" applyBorder="1" applyAlignment="1">
      <alignment horizontal="center"/>
    </xf>
    <xf numFmtId="0" fontId="0" fillId="8" borderId="29" xfId="0" applyFill="1" applyBorder="1" applyAlignment="1">
      <alignment horizontal="center"/>
    </xf>
    <xf numFmtId="0" fontId="15" fillId="2" borderId="0" xfId="0" applyFont="1" applyFill="1" applyAlignment="1">
      <alignment horizontal="left"/>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6" fillId="2" borderId="0" xfId="0" applyFont="1" applyFill="1" applyAlignment="1">
      <alignment horizontal="left"/>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7" fillId="2" borderId="0" xfId="0" applyFont="1" applyFill="1" applyAlignment="1">
      <alignment horizontal="left"/>
    </xf>
    <xf numFmtId="0" fontId="0" fillId="3" borderId="32" xfId="0" applyFill="1" applyBorder="1" applyAlignment="1">
      <alignment horizontal="center"/>
    </xf>
    <xf numFmtId="0" fontId="7" fillId="3" borderId="26"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4" borderId="1" xfId="0" applyFont="1" applyFill="1" applyBorder="1" applyAlignment="1">
      <alignment horizontal="center" wrapText="1"/>
    </xf>
    <xf numFmtId="0" fontId="7" fillId="4" borderId="6" xfId="0" applyFont="1" applyFill="1" applyBorder="1" applyAlignment="1">
      <alignment horizontal="center" wrapText="1"/>
    </xf>
    <xf numFmtId="0" fontId="7" fillId="5" borderId="3" xfId="0" applyFont="1" applyFill="1" applyBorder="1" applyAlignment="1">
      <alignment horizontal="center" wrapText="1"/>
    </xf>
    <xf numFmtId="0" fontId="7" fillId="5" borderId="8" xfId="0" applyFont="1" applyFill="1" applyBorder="1" applyAlignment="1">
      <alignment horizont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0" fillId="6" borderId="32" xfId="0" applyFill="1" applyBorder="1" applyAlignment="1">
      <alignment horizontal="center"/>
    </xf>
    <xf numFmtId="0" fontId="7" fillId="4" borderId="30"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6" fillId="0" borderId="0" xfId="1" applyAlignment="1">
      <alignment horizontal="left" wrapText="1"/>
    </xf>
    <xf numFmtId="0" fontId="7" fillId="5" borderId="5" xfId="0" applyFont="1" applyFill="1" applyBorder="1" applyAlignment="1">
      <alignment horizontal="center" wrapText="1"/>
    </xf>
    <xf numFmtId="0" fontId="7" fillId="5" borderId="10" xfId="0" applyFont="1" applyFill="1" applyBorder="1" applyAlignment="1">
      <alignment horizontal="center" wrapText="1"/>
    </xf>
    <xf numFmtId="0" fontId="7" fillId="5" borderId="16" xfId="0" applyFont="1" applyFill="1" applyBorder="1" applyAlignment="1">
      <alignment horizontal="center" wrapText="1"/>
    </xf>
    <xf numFmtId="0" fontId="7" fillId="5" borderId="17" xfId="0" applyFont="1" applyFill="1" applyBorder="1" applyAlignment="1">
      <alignment horizontal="center" wrapText="1"/>
    </xf>
    <xf numFmtId="0" fontId="7" fillId="4" borderId="16" xfId="0" applyFont="1" applyFill="1" applyBorder="1" applyAlignment="1">
      <alignment horizontal="center" wrapText="1"/>
    </xf>
    <xf numFmtId="0" fontId="7" fillId="4" borderId="17" xfId="0" applyFont="1" applyFill="1" applyBorder="1" applyAlignment="1">
      <alignment horizontal="center" wrapText="1"/>
    </xf>
    <xf numFmtId="0" fontId="7" fillId="4" borderId="14" xfId="0" applyFont="1" applyFill="1" applyBorder="1" applyAlignment="1">
      <alignment horizontal="center" wrapText="1"/>
    </xf>
    <xf numFmtId="0" fontId="7" fillId="4" borderId="15" xfId="0" applyFont="1" applyFill="1" applyBorder="1" applyAlignment="1">
      <alignment horizontal="center" wrapText="1"/>
    </xf>
    <xf numFmtId="0" fontId="0" fillId="5" borderId="65" xfId="0" applyFill="1" applyBorder="1" applyAlignment="1">
      <alignment horizontal="center"/>
    </xf>
    <xf numFmtId="0" fontId="0" fillId="5" borderId="66" xfId="0" applyFill="1" applyBorder="1" applyAlignment="1">
      <alignment horizontal="center"/>
    </xf>
    <xf numFmtId="0" fontId="0" fillId="6" borderId="66" xfId="0" applyFill="1" applyBorder="1" applyAlignment="1">
      <alignment horizontal="center"/>
    </xf>
    <xf numFmtId="0" fontId="0" fillId="6" borderId="67" xfId="0" applyFill="1" applyBorder="1" applyAlignment="1">
      <alignment horizontal="center"/>
    </xf>
    <xf numFmtId="0" fontId="7" fillId="6" borderId="62"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62"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9" fillId="2" borderId="0" xfId="0" applyFont="1" applyFill="1" applyBorder="1" applyAlignment="1">
      <alignment vertical="center"/>
    </xf>
    <xf numFmtId="165" fontId="0" fillId="0" borderId="68" xfId="2" applyNumberFormat="1" applyFont="1" applyBorder="1"/>
  </cellXfs>
  <cellStyles count="4">
    <cellStyle name="Comma" xfId="2" builtinId="3"/>
    <cellStyle name="Hyperlink" xfId="1" builtinId="8"/>
    <cellStyle name="Normal" xfId="0" builtinId="0"/>
    <cellStyle name="Normal 2" xfId="3" xr:uid="{C8C7860A-5EA3-4148-BF01-47BA9F923A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ons.gov.uk/peoplepopulationandcommunity/birthsdeathsandmarriages/livebirths/datasets/birthcharacteristicsinenglandandwales" TargetMode="External"/><Relationship Id="rId1" Type="http://schemas.openxmlformats.org/officeDocument/2006/relationships/hyperlink" Target="https://www.ons.gov.uk/peoplepopulationandcommunity/birthsdeathsandmarriages/deaths/adhocs/12561livebirthsstillbirthsandneonataldeathsbygestationalageinengland2010to2018neonataldeathsand2010to2019livebirthsandstillbirth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BA113"/>
  <sheetViews>
    <sheetView workbookViewId="0">
      <selection activeCell="A3" sqref="A3"/>
    </sheetView>
  </sheetViews>
  <sheetFormatPr defaultColWidth="8.85546875" defaultRowHeight="15" x14ac:dyDescent="0.25"/>
  <cols>
    <col min="1" max="1" width="18.85546875" customWidth="1"/>
    <col min="2" max="2" width="83.5703125" customWidth="1"/>
  </cols>
  <sheetData>
    <row r="1" spans="1:53"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x14ac:dyDescent="0.25">
      <c r="A2" s="12"/>
      <c r="B2" s="13"/>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75" x14ac:dyDescent="0.3">
      <c r="A3" s="21" t="s">
        <v>16</v>
      </c>
      <c r="B3" s="20" t="s">
        <v>118</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x14ac:dyDescent="0.25">
      <c r="A4" s="15"/>
      <c r="B4" s="16"/>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x14ac:dyDescent="0.25">
      <c r="A5" s="17"/>
      <c r="B5" s="1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x14ac:dyDescent="0.25">
      <c r="A6" s="19" t="s">
        <v>17</v>
      </c>
      <c r="B6" s="18" t="s">
        <v>36</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row>
    <row r="7" spans="1:53" x14ac:dyDescent="0.25">
      <c r="A7" s="17"/>
      <c r="B7" s="1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1:53" x14ac:dyDescent="0.25">
      <c r="A8" s="19" t="s">
        <v>18</v>
      </c>
      <c r="B8" s="18" t="s">
        <v>19</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1:53" x14ac:dyDescent="0.25">
      <c r="A9" s="17"/>
      <c r="B9" s="1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x14ac:dyDescent="0.25">
      <c r="A10" s="19" t="s">
        <v>20</v>
      </c>
      <c r="B10" s="18" t="s">
        <v>76</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row>
    <row r="11" spans="1:53" x14ac:dyDescent="0.25">
      <c r="A11" s="17"/>
      <c r="B11" s="18"/>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x14ac:dyDescent="0.25">
      <c r="A12" s="19" t="s">
        <v>21</v>
      </c>
      <c r="B12" s="18" t="s">
        <v>77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x14ac:dyDescent="0.25">
      <c r="A13" s="17"/>
      <c r="B13" s="18"/>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x14ac:dyDescent="0.25">
      <c r="A14" s="19" t="s">
        <v>22</v>
      </c>
      <c r="B14" s="18" t="s">
        <v>29</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x14ac:dyDescent="0.25">
      <c r="A15" s="17"/>
      <c r="B15" s="18"/>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x14ac:dyDescent="0.25">
      <c r="A16" s="19" t="s">
        <v>23</v>
      </c>
      <c r="B16" s="18" t="s">
        <v>30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x14ac:dyDescent="0.25">
      <c r="A17" s="17"/>
      <c r="B17" s="18"/>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3" x14ac:dyDescent="0.25">
      <c r="A18" s="19" t="s">
        <v>24</v>
      </c>
      <c r="B18" s="18" t="s">
        <v>31</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53" x14ac:dyDescent="0.25">
      <c r="A19" s="17"/>
      <c r="B19" s="18"/>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x14ac:dyDescent="0.25">
      <c r="A20" s="19" t="s">
        <v>25</v>
      </c>
      <c r="B20" s="18" t="s">
        <v>32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x14ac:dyDescent="0.25">
      <c r="A21" s="17"/>
      <c r="B21" s="18"/>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x14ac:dyDescent="0.25">
      <c r="A22" s="19" t="s">
        <v>26</v>
      </c>
      <c r="B22" s="18" t="s">
        <v>33</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x14ac:dyDescent="0.25">
      <c r="A23" s="17"/>
      <c r="B23" s="18"/>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row r="24" spans="1:53" x14ac:dyDescent="0.25">
      <c r="A24" s="19" t="s">
        <v>27</v>
      </c>
      <c r="B24" s="18" t="s">
        <v>34</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3" x14ac:dyDescent="0.25">
      <c r="A25" s="17"/>
      <c r="B25" s="18"/>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row>
    <row r="26" spans="1:53" x14ac:dyDescent="0.25">
      <c r="A26" s="19" t="s">
        <v>28</v>
      </c>
      <c r="B26" s="18" t="s">
        <v>35</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row>
    <row r="27" spans="1:53" x14ac:dyDescent="0.25">
      <c r="A27" s="17"/>
      <c r="B27" s="18"/>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x14ac:dyDescent="0.25">
      <c r="A28" s="15"/>
      <c r="B28" s="16"/>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3"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53"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row>
    <row r="34" spans="1:53"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row>
    <row r="35" spans="1:53"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row>
    <row r="36" spans="1:53"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53"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1:53"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1:53"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3"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53"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53"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53"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53"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53"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53"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53"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3"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53"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53"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53"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53"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53"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53"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53"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53"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53"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53"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53"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53"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53"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53"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53"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53"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row>
    <row r="98" spans="1:53"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row>
    <row r="99" spans="1:53"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row>
    <row r="100" spans="1:53"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row>
    <row r="101" spans="1:53"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row>
    <row r="102" spans="1:53"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row>
    <row r="103" spans="1:53"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row>
    <row r="104" spans="1:53"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row>
    <row r="105" spans="1:53"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row>
    <row r="106" spans="1:53"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row>
    <row r="107" spans="1:53"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row>
    <row r="108" spans="1:53"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row>
    <row r="109" spans="1:53"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row>
    <row r="110" spans="1:53"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row>
    <row r="111" spans="1:53" x14ac:dyDescent="0.2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row>
    <row r="112" spans="1:53" x14ac:dyDescent="0.2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row>
    <row r="113" spans="3:53" x14ac:dyDescent="0.2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row>
  </sheetData>
  <hyperlinks>
    <hyperlink ref="A6" location="Introduction!A1" display="Introduction" xr:uid="{00000000-0004-0000-0000-000000000000}"/>
    <hyperlink ref="A8" location="'Table 1'!A1" display="Table 1" xr:uid="{00000000-0004-0000-0000-000001000000}"/>
    <hyperlink ref="A10" location="'Table 2'!A1" display="Table 2" xr:uid="{00000000-0004-0000-0000-000002000000}"/>
    <hyperlink ref="A12" location="'Table 3'!A1" display="Table 3" xr:uid="{00000000-0004-0000-0000-000003000000}"/>
    <hyperlink ref="A14" location="'Table 4'!A1" display="Table 4" xr:uid="{00000000-0004-0000-0000-000004000000}"/>
    <hyperlink ref="A16" location="'Table 5'!A1" display="Table 5" xr:uid="{00000000-0004-0000-0000-000005000000}"/>
    <hyperlink ref="A18" location="'Table 6'!A1" display="Table 6" xr:uid="{00000000-0004-0000-0000-000006000000}"/>
    <hyperlink ref="A20" location="'Table 7'!A1" display="Table 7" xr:uid="{00000000-0004-0000-0000-000007000000}"/>
    <hyperlink ref="A22" location="'Table 8'!A1" display="Table 8" xr:uid="{00000000-0004-0000-0000-000008000000}"/>
    <hyperlink ref="A24" location="'Table 9'!A1" display="Table 9" xr:uid="{00000000-0004-0000-0000-000009000000}"/>
    <hyperlink ref="A26" location="'Table 10'!A1" display="Table 10"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CF56"/>
  <sheetViews>
    <sheetView showGridLines="0" workbookViewId="0">
      <selection activeCell="C15" sqref="C15"/>
    </sheetView>
  </sheetViews>
  <sheetFormatPr defaultColWidth="8.85546875" defaultRowHeight="15" x14ac:dyDescent="0.25"/>
  <cols>
    <col min="1" max="6" width="8.85546875" customWidth="1"/>
    <col min="7" max="7" width="18.140625" customWidth="1"/>
  </cols>
  <sheetData>
    <row r="1" spans="1:84" x14ac:dyDescent="0.25">
      <c r="A1" s="249" t="s">
        <v>52</v>
      </c>
      <c r="B1" s="249"/>
      <c r="C1" s="249"/>
      <c r="D1" s="249"/>
      <c r="E1" s="249"/>
      <c r="F1" s="249"/>
      <c r="G1" s="249"/>
      <c r="H1" s="249"/>
      <c r="I1" s="24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249"/>
      <c r="B2" s="249"/>
      <c r="C2" s="249"/>
      <c r="D2" s="249"/>
      <c r="E2" s="249"/>
      <c r="F2" s="249"/>
      <c r="G2" s="249"/>
      <c r="H2" s="249"/>
      <c r="I2" s="24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75" thickBot="1" x14ac:dyDescent="0.3">
      <c r="A4" s="1"/>
      <c r="B4" s="1"/>
      <c r="C4" s="1"/>
      <c r="D4" s="1"/>
      <c r="E4" s="1"/>
      <c r="F4" s="1"/>
      <c r="G4" s="280" t="s">
        <v>6</v>
      </c>
      <c r="H4" s="280"/>
      <c r="I4" s="280"/>
      <c r="J4" s="280"/>
      <c r="K4" s="280"/>
      <c r="L4" s="4" t="s">
        <v>7</v>
      </c>
      <c r="M4" s="5"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3">
      <c r="A5" s="267" t="s">
        <v>0</v>
      </c>
      <c r="B5" s="271" t="s">
        <v>87</v>
      </c>
      <c r="C5" s="271" t="s">
        <v>81</v>
      </c>
      <c r="D5" s="269" t="s">
        <v>84</v>
      </c>
      <c r="E5" s="271" t="s">
        <v>85</v>
      </c>
      <c r="F5" s="273" t="s">
        <v>86</v>
      </c>
      <c r="G5" s="275" t="s">
        <v>105</v>
      </c>
      <c r="H5" s="277" t="s">
        <v>5</v>
      </c>
      <c r="I5" s="277" t="s">
        <v>2</v>
      </c>
      <c r="J5" s="281" t="s">
        <v>65</v>
      </c>
      <c r="K5" s="282"/>
      <c r="L5" s="283" t="s">
        <v>88</v>
      </c>
      <c r="M5" s="301" t="s">
        <v>89</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75" thickBot="1" x14ac:dyDescent="0.3">
      <c r="A6" s="268"/>
      <c r="B6" s="272"/>
      <c r="C6" s="272"/>
      <c r="D6" s="270"/>
      <c r="E6" s="272"/>
      <c r="F6" s="274"/>
      <c r="G6" s="276"/>
      <c r="H6" s="278"/>
      <c r="I6" s="278"/>
      <c r="J6" s="29" t="s">
        <v>3</v>
      </c>
      <c r="K6" s="30" t="s">
        <v>4</v>
      </c>
      <c r="L6" s="284"/>
      <c r="M6" s="302"/>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75" thickTop="1" x14ac:dyDescent="0.25">
      <c r="A7" s="156">
        <v>2012</v>
      </c>
      <c r="B7" s="157">
        <f>'Table 1'!B7</f>
        <v>694241</v>
      </c>
      <c r="C7" s="157">
        <f>'Table 2'!B7</f>
        <v>640787</v>
      </c>
      <c r="D7" s="157">
        <f>'Table 3'!B7</f>
        <v>49949</v>
      </c>
      <c r="E7" s="157">
        <f>'Table 3'!C7</f>
        <v>8003</v>
      </c>
      <c r="F7" s="157">
        <f>'Table 3'!D7</f>
        <v>14591</v>
      </c>
      <c r="G7" s="197">
        <v>77</v>
      </c>
      <c r="H7" s="159">
        <f t="shared" ref="H7:H13" si="0">G7/B7*1000</f>
        <v>0.11091249292392699</v>
      </c>
      <c r="I7" s="159">
        <f t="shared" ref="I7:I13" si="1">EXP(1.96/SQRT(G7))</f>
        <v>1.2502740032100665</v>
      </c>
      <c r="J7" s="159">
        <f t="shared" ref="J7:J13" si="2">H7/I7</f>
        <v>8.8710548759040206E-2</v>
      </c>
      <c r="K7" s="161">
        <f t="shared" ref="K7:K13" si="3">H7*I7</f>
        <v>0.13867100653400638</v>
      </c>
      <c r="L7" s="198">
        <v>64</v>
      </c>
      <c r="M7" s="199">
        <v>13</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164">
        <v>2013</v>
      </c>
      <c r="B8" s="99">
        <f>'Table 1'!B8</f>
        <v>664517</v>
      </c>
      <c r="C8" s="99">
        <f>'Table 2'!B8</f>
        <v>612816</v>
      </c>
      <c r="D8" s="99">
        <f>'Table 3'!B8</f>
        <v>48844</v>
      </c>
      <c r="E8" s="99">
        <f>'Table 3'!C8</f>
        <v>7709</v>
      </c>
      <c r="F8" s="99">
        <f>'Table 3'!D8</f>
        <v>14056</v>
      </c>
      <c r="G8" s="2">
        <v>100</v>
      </c>
      <c r="H8" s="45">
        <f t="shared" si="0"/>
        <v>0.15048523965526839</v>
      </c>
      <c r="I8" s="45">
        <f t="shared" si="1"/>
        <v>1.2165269053343162</v>
      </c>
      <c r="J8" s="45">
        <f t="shared" si="2"/>
        <v>0.12370070813510962</v>
      </c>
      <c r="K8" s="46">
        <f t="shared" si="3"/>
        <v>0.18306934289631657</v>
      </c>
      <c r="L8" s="200">
        <v>78</v>
      </c>
      <c r="M8" s="201">
        <v>22</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5">
      <c r="A9" s="164">
        <v>2014</v>
      </c>
      <c r="B9" s="99">
        <f>'Table 1'!B9</f>
        <v>661496</v>
      </c>
      <c r="C9" s="99">
        <f>'Table 2'!B9</f>
        <v>607972</v>
      </c>
      <c r="D9" s="99">
        <f>'Table 3'!B9</f>
        <v>49379</v>
      </c>
      <c r="E9" s="99">
        <f>'Table 3'!C9</f>
        <v>7656</v>
      </c>
      <c r="F9" s="99">
        <f>'Table 3'!D9</f>
        <v>13846</v>
      </c>
      <c r="G9" s="2">
        <v>88</v>
      </c>
      <c r="H9" s="45">
        <f t="shared" si="0"/>
        <v>0.13303179459890913</v>
      </c>
      <c r="I9" s="45">
        <f t="shared" si="1"/>
        <v>1.2323669897307858</v>
      </c>
      <c r="J9" s="45">
        <f t="shared" si="2"/>
        <v>0.10794819701229608</v>
      </c>
      <c r="K9" s="46">
        <f t="shared" si="3"/>
        <v>0.16394399224834186</v>
      </c>
      <c r="L9" s="200">
        <v>72</v>
      </c>
      <c r="M9" s="201">
        <v>16</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164">
        <v>2015</v>
      </c>
      <c r="B10" s="99">
        <f>'Table 1'!B10</f>
        <v>664399</v>
      </c>
      <c r="C10" s="99">
        <f>'Table 2'!B10</f>
        <v>609076</v>
      </c>
      <c r="D10" s="99">
        <f>'Table 3'!B10</f>
        <v>50308</v>
      </c>
      <c r="E10" s="99">
        <f>'Table 3'!C10</f>
        <v>7757</v>
      </c>
      <c r="F10" s="99">
        <f>'Table 3'!D10</f>
        <v>14137</v>
      </c>
      <c r="G10" s="2">
        <v>90</v>
      </c>
      <c r="H10" s="45">
        <f t="shared" si="0"/>
        <v>0.13546076980850363</v>
      </c>
      <c r="I10" s="45">
        <f t="shared" si="1"/>
        <v>1.2294933088212878</v>
      </c>
      <c r="J10" s="45">
        <f t="shared" si="2"/>
        <v>0.11017609354732441</v>
      </c>
      <c r="K10" s="46">
        <f t="shared" si="3"/>
        <v>0.16654811008733594</v>
      </c>
      <c r="L10" s="200">
        <v>76</v>
      </c>
      <c r="M10" s="201">
        <v>14</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164">
        <v>2016</v>
      </c>
      <c r="B11" s="99">
        <f>'Table 1'!B11</f>
        <v>663157</v>
      </c>
      <c r="C11" s="99">
        <f>'Table 2'!B11</f>
        <v>609118</v>
      </c>
      <c r="D11" s="99">
        <f>'Table 3'!B11</f>
        <v>51581</v>
      </c>
      <c r="E11" s="99">
        <f>'Table 3'!C11</f>
        <v>8403</v>
      </c>
      <c r="F11" s="99">
        <f>'Table 3'!D11</f>
        <v>14588</v>
      </c>
      <c r="G11" s="2">
        <v>82</v>
      </c>
      <c r="H11" s="45">
        <f t="shared" si="0"/>
        <v>0.12365096048145462</v>
      </c>
      <c r="I11" s="45">
        <f t="shared" si="1"/>
        <v>1.2416557747440191</v>
      </c>
      <c r="J11" s="45">
        <f t="shared" si="2"/>
        <v>9.9585539725731642E-2</v>
      </c>
      <c r="K11" s="46">
        <f t="shared" si="3"/>
        <v>0.15353192913444264</v>
      </c>
      <c r="L11" s="202">
        <v>66</v>
      </c>
      <c r="M11" s="201">
        <v>16</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164">
        <v>2017</v>
      </c>
      <c r="B12" s="99">
        <f>'Table 1'!B12</f>
        <v>646794</v>
      </c>
      <c r="C12" s="99">
        <f>'Table 2'!B12</f>
        <v>593339</v>
      </c>
      <c r="D12" s="99">
        <f>'Table 3'!B12</f>
        <v>51307</v>
      </c>
      <c r="E12" s="99">
        <f>'Table 3'!C12</f>
        <v>8219</v>
      </c>
      <c r="F12" s="99">
        <f>'Table 3'!D12</f>
        <v>14500</v>
      </c>
      <c r="G12" s="2">
        <v>91</v>
      </c>
      <c r="H12" s="45">
        <f t="shared" si="0"/>
        <v>0.14069394583128478</v>
      </c>
      <c r="I12" s="45">
        <f t="shared" si="1"/>
        <v>1.2280945575190216</v>
      </c>
      <c r="J12" s="45">
        <f t="shared" si="2"/>
        <v>0.11456279564947555</v>
      </c>
      <c r="K12" s="46">
        <f t="shared" si="3"/>
        <v>0.17278546915127688</v>
      </c>
      <c r="L12" s="202">
        <v>74</v>
      </c>
      <c r="M12" s="201">
        <v>17</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164">
        <v>2018</v>
      </c>
      <c r="B13" s="100">
        <v>625310</v>
      </c>
      <c r="C13" s="203">
        <v>574063</v>
      </c>
      <c r="D13" s="100">
        <v>49302</v>
      </c>
      <c r="E13" s="100">
        <v>7772</v>
      </c>
      <c r="F13" s="170">
        <v>13689</v>
      </c>
      <c r="G13" s="65">
        <v>92</v>
      </c>
      <c r="H13" s="45">
        <f t="shared" si="0"/>
        <v>0.14712702499560218</v>
      </c>
      <c r="I13" s="45">
        <f t="shared" si="1"/>
        <v>1.2267202268788011</v>
      </c>
      <c r="J13" s="45">
        <f t="shared" si="2"/>
        <v>0.11993527274751474</v>
      </c>
      <c r="K13" s="46">
        <f t="shared" si="3"/>
        <v>0.18048369748260815</v>
      </c>
      <c r="L13" s="193">
        <v>77</v>
      </c>
      <c r="M13" s="204">
        <v>15</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205">
        <v>2019</v>
      </c>
      <c r="B14" s="100">
        <v>610140</v>
      </c>
      <c r="C14" s="99">
        <v>560765</v>
      </c>
      <c r="D14" s="100">
        <v>47488</v>
      </c>
      <c r="E14" s="100">
        <v>7699</v>
      </c>
      <c r="F14" s="170">
        <v>13390</v>
      </c>
      <c r="G14" s="65">
        <v>99</v>
      </c>
      <c r="H14" s="45">
        <f>G14/B14*1000</f>
        <v>0.16225784246238567</v>
      </c>
      <c r="I14" s="45">
        <f>EXP(1.96/SQRT(G14))</f>
        <v>1.2177287115856621</v>
      </c>
      <c r="J14" s="45">
        <f>H14/I14</f>
        <v>0.13324629773334495</v>
      </c>
      <c r="K14" s="46">
        <f>H14*I14</f>
        <v>0.19758603344639022</v>
      </c>
      <c r="L14" s="193">
        <v>87</v>
      </c>
      <c r="M14" s="204">
        <v>12</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64">
        <v>2020</v>
      </c>
      <c r="B15" s="100">
        <v>584509</v>
      </c>
      <c r="C15" s="169" t="s">
        <v>122</v>
      </c>
      <c r="D15" s="100">
        <v>43252</v>
      </c>
      <c r="E15" s="100">
        <v>6875</v>
      </c>
      <c r="F15" s="170">
        <v>12197</v>
      </c>
      <c r="G15" s="65">
        <v>92</v>
      </c>
      <c r="H15" s="67">
        <f>G15/B15*1000</f>
        <v>0.15739706317610164</v>
      </c>
      <c r="I15" s="67">
        <f>EXP(1.96/SQRT(G15))</f>
        <v>1.2267202268788011</v>
      </c>
      <c r="J15" s="67">
        <f>H15/I15</f>
        <v>0.12830722093543204</v>
      </c>
      <c r="K15" s="114">
        <f>H15*I15</f>
        <v>0.1930821610494444</v>
      </c>
      <c r="L15" s="193">
        <v>78</v>
      </c>
      <c r="M15" s="204">
        <v>14</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75" thickBot="1" x14ac:dyDescent="0.3">
      <c r="A16" s="128">
        <v>2021</v>
      </c>
      <c r="B16" s="101">
        <v>595300</v>
      </c>
      <c r="C16" s="129">
        <v>548327</v>
      </c>
      <c r="D16" s="129">
        <v>44760</v>
      </c>
      <c r="E16" s="129">
        <v>7124</v>
      </c>
      <c r="F16" s="130">
        <v>12735</v>
      </c>
      <c r="G16" s="126">
        <v>83</v>
      </c>
      <c r="H16" s="72">
        <f>G16/B16*1000</f>
        <v>0.1394254997480262</v>
      </c>
      <c r="I16" s="80">
        <f>EXP(1.96/SQRT(G16))</f>
        <v>1.2400329471916318</v>
      </c>
      <c r="J16" s="131">
        <f>H16/I16</f>
        <v>0.11243693166684846</v>
      </c>
      <c r="K16" s="73">
        <f>H16*I16</f>
        <v>0.17289221336621105</v>
      </c>
      <c r="L16" s="79">
        <v>70</v>
      </c>
      <c r="M16" s="127">
        <v>13</v>
      </c>
      <c r="N16" s="112"/>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s="83" customFormat="1" x14ac:dyDescent="0.2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row>
    <row r="18" spans="1:84" x14ac:dyDescent="0.25">
      <c r="A18" s="26" t="s">
        <v>71</v>
      </c>
      <c r="B18" s="26"/>
      <c r="C18" s="1"/>
      <c r="D18" s="27"/>
      <c r="E18" s="27"/>
      <c r="F18" s="27"/>
      <c r="G18" s="27"/>
      <c r="H18" s="1"/>
      <c r="I18" s="6"/>
      <c r="J18" s="6"/>
      <c r="K18" s="6"/>
      <c r="L18" s="6"/>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23"/>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7.100000000000001" customHeight="1" x14ac:dyDescent="0.25">
      <c r="A21" s="235"/>
      <c r="B21" s="235"/>
      <c r="C21" s="235"/>
      <c r="D21" s="235"/>
      <c r="E21" s="235"/>
      <c r="F21" s="235"/>
      <c r="G21" s="235"/>
      <c r="H21" s="235"/>
      <c r="I21" s="235"/>
      <c r="J21" s="235"/>
      <c r="K21" s="235"/>
      <c r="L21" s="235"/>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17.100000000000001"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35.450000000000003" customHeight="1" x14ac:dyDescent="0.25">
      <c r="A23" s="1"/>
      <c r="B23" s="300"/>
      <c r="C23" s="300"/>
      <c r="D23" s="300"/>
      <c r="E23" s="300"/>
      <c r="F23" s="300"/>
      <c r="G23" s="300"/>
      <c r="H23" s="300"/>
      <c r="I23" s="300"/>
      <c r="J23" s="300"/>
      <c r="K23" s="300"/>
      <c r="L23" s="300"/>
      <c r="M23" s="300"/>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235"/>
      <c r="B24" s="235"/>
      <c r="C24" s="235"/>
      <c r="D24" s="235"/>
      <c r="E24" s="235"/>
      <c r="F24" s="235"/>
      <c r="G24" s="235"/>
      <c r="H24" s="235"/>
      <c r="I24" s="235"/>
      <c r="J24" s="235"/>
      <c r="K24" s="235"/>
      <c r="L24" s="235"/>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sheetData>
  <mergeCells count="17">
    <mergeCell ref="A24:L24"/>
    <mergeCell ref="B23:M23"/>
    <mergeCell ref="A5:A6"/>
    <mergeCell ref="G5:G6"/>
    <mergeCell ref="F5:F6"/>
    <mergeCell ref="E5:E6"/>
    <mergeCell ref="D5:D6"/>
    <mergeCell ref="C5:C6"/>
    <mergeCell ref="M5:M6"/>
    <mergeCell ref="L5:L6"/>
    <mergeCell ref="J5:K5"/>
    <mergeCell ref="I5:I6"/>
    <mergeCell ref="H5:H6"/>
    <mergeCell ref="B5:B6"/>
    <mergeCell ref="A1:I2"/>
    <mergeCell ref="G4:K4"/>
    <mergeCell ref="A21:L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CF56"/>
  <sheetViews>
    <sheetView showGridLines="0" tabSelected="1" workbookViewId="0">
      <selection activeCell="A24" sqref="A24:L24"/>
    </sheetView>
  </sheetViews>
  <sheetFormatPr defaultColWidth="8.85546875" defaultRowHeight="15" x14ac:dyDescent="0.25"/>
  <cols>
    <col min="1" max="6" width="8.85546875" customWidth="1"/>
    <col min="7" max="7" width="12" customWidth="1"/>
  </cols>
  <sheetData>
    <row r="1" spans="1:84" x14ac:dyDescent="0.25">
      <c r="A1" s="249" t="s">
        <v>61</v>
      </c>
      <c r="B1" s="249"/>
      <c r="C1" s="249"/>
      <c r="D1" s="249"/>
      <c r="E1" s="249"/>
      <c r="F1" s="249"/>
      <c r="G1" s="249"/>
      <c r="H1" s="249"/>
      <c r="I1" s="24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249"/>
      <c r="B2" s="249"/>
      <c r="C2" s="249"/>
      <c r="D2" s="249"/>
      <c r="E2" s="249"/>
      <c r="F2" s="249"/>
      <c r="G2" s="249"/>
      <c r="H2" s="249"/>
      <c r="I2" s="24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5.75"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6.5" thickTop="1" thickBot="1" x14ac:dyDescent="0.3">
      <c r="A4" s="137"/>
      <c r="B4" s="138"/>
      <c r="C4" s="138"/>
      <c r="D4" s="138"/>
      <c r="E4" s="138"/>
      <c r="F4" s="139"/>
      <c r="G4" s="309" t="s">
        <v>14</v>
      </c>
      <c r="H4" s="310"/>
      <c r="I4" s="310"/>
      <c r="J4" s="310"/>
      <c r="K4" s="310"/>
      <c r="L4" s="311" t="s">
        <v>13</v>
      </c>
      <c r="M4" s="311"/>
      <c r="N4" s="311"/>
      <c r="O4" s="311"/>
      <c r="P4" s="312"/>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Top="1" thickBot="1" x14ac:dyDescent="0.3">
      <c r="A5" s="268" t="s">
        <v>0</v>
      </c>
      <c r="B5" s="272" t="s">
        <v>87</v>
      </c>
      <c r="C5" s="272" t="s">
        <v>81</v>
      </c>
      <c r="D5" s="270" t="s">
        <v>84</v>
      </c>
      <c r="E5" s="272" t="s">
        <v>85</v>
      </c>
      <c r="F5" s="274" t="s">
        <v>86</v>
      </c>
      <c r="G5" s="316" t="s">
        <v>108</v>
      </c>
      <c r="H5" s="317" t="s">
        <v>12</v>
      </c>
      <c r="I5" s="317" t="s">
        <v>2</v>
      </c>
      <c r="J5" s="318" t="s">
        <v>65</v>
      </c>
      <c r="K5" s="319"/>
      <c r="L5" s="315" t="s">
        <v>109</v>
      </c>
      <c r="M5" s="299" t="s">
        <v>11</v>
      </c>
      <c r="N5" s="299" t="s">
        <v>2</v>
      </c>
      <c r="O5" s="313" t="s">
        <v>65</v>
      </c>
      <c r="P5" s="314"/>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75" thickBot="1" x14ac:dyDescent="0.3">
      <c r="A6" s="268"/>
      <c r="B6" s="272"/>
      <c r="C6" s="272"/>
      <c r="D6" s="270"/>
      <c r="E6" s="272"/>
      <c r="F6" s="274"/>
      <c r="G6" s="316"/>
      <c r="H6" s="317"/>
      <c r="I6" s="317"/>
      <c r="J6" s="32" t="s">
        <v>3</v>
      </c>
      <c r="K6" s="33" t="s">
        <v>4</v>
      </c>
      <c r="L6" s="315"/>
      <c r="M6" s="299"/>
      <c r="N6" s="299"/>
      <c r="O6" s="34" t="s">
        <v>3</v>
      </c>
      <c r="P6" s="136" t="s">
        <v>4</v>
      </c>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75" thickTop="1" x14ac:dyDescent="0.25">
      <c r="A7" s="156">
        <v>2012</v>
      </c>
      <c r="B7" s="157">
        <f>'Table 1'!B7</f>
        <v>694241</v>
      </c>
      <c r="C7" s="157">
        <f>'Table 2'!B7</f>
        <v>640787</v>
      </c>
      <c r="D7" s="157">
        <f>'Table 3'!B7</f>
        <v>49949</v>
      </c>
      <c r="E7" s="157">
        <f>'Table 3'!C7</f>
        <v>8003</v>
      </c>
      <c r="F7" s="226">
        <f>'Table 3'!D7</f>
        <v>14591</v>
      </c>
      <c r="G7" s="197">
        <v>199</v>
      </c>
      <c r="H7" s="159">
        <f t="shared" ref="H7:H13" si="0">G7/B7*1000</f>
        <v>0.28664397521898016</v>
      </c>
      <c r="I7" s="159">
        <f t="shared" ref="I7:I13" si="1">EXP(1.96/SQRT(G7))</f>
        <v>1.1490559775584797</v>
      </c>
      <c r="J7" s="159">
        <f t="shared" ref="J7:J13" si="2">H7/I7</f>
        <v>0.24946040995151761</v>
      </c>
      <c r="K7" s="161">
        <f t="shared" ref="K7:K13" si="3">H7*I7</f>
        <v>0.32936997315649386</v>
      </c>
      <c r="L7" s="227">
        <v>186</v>
      </c>
      <c r="M7" s="159">
        <f t="shared" ref="M7:M13" si="4">L7/F7*1000</f>
        <v>12.7475841272017</v>
      </c>
      <c r="N7" s="159">
        <f t="shared" ref="N7:N13" si="5">EXP(1.96/SQRT(L7))</f>
        <v>1.1545540583134524</v>
      </c>
      <c r="O7" s="159">
        <f t="shared" ref="O7:O13" si="6">M7/N7</f>
        <v>11.041132318934546</v>
      </c>
      <c r="P7" s="228">
        <f t="shared" ref="P7:P13" si="7">M7*N7</f>
        <v>14.71777498775287</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164">
        <v>2013</v>
      </c>
      <c r="B8" s="99">
        <f>'Table 1'!B8</f>
        <v>664517</v>
      </c>
      <c r="C8" s="99">
        <f>'Table 2'!B8</f>
        <v>612816</v>
      </c>
      <c r="D8" s="99">
        <f>'Table 3'!B8</f>
        <v>48844</v>
      </c>
      <c r="E8" s="99">
        <f>'Table 3'!C8</f>
        <v>7709</v>
      </c>
      <c r="F8" s="221">
        <f>'Table 3'!D8</f>
        <v>14056</v>
      </c>
      <c r="G8" s="2">
        <v>175</v>
      </c>
      <c r="H8" s="45">
        <f t="shared" si="0"/>
        <v>0.26334916939671971</v>
      </c>
      <c r="I8" s="45">
        <f t="shared" si="1"/>
        <v>1.159700837812923</v>
      </c>
      <c r="J8" s="45">
        <f t="shared" si="2"/>
        <v>0.22708371056570872</v>
      </c>
      <c r="K8" s="46">
        <f t="shared" si="3"/>
        <v>0.30540625238671321</v>
      </c>
      <c r="L8" s="229">
        <v>175</v>
      </c>
      <c r="M8" s="45">
        <f t="shared" si="4"/>
        <v>12.45019920318725</v>
      </c>
      <c r="N8" s="45">
        <f t="shared" si="5"/>
        <v>1.159700837812923</v>
      </c>
      <c r="O8" s="45">
        <f t="shared" si="6"/>
        <v>10.735699067586301</v>
      </c>
      <c r="P8" s="230">
        <f t="shared" si="7"/>
        <v>14.43850644687404</v>
      </c>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5">
      <c r="A9" s="164">
        <v>2014</v>
      </c>
      <c r="B9" s="99">
        <f>'Table 1'!B9</f>
        <v>661496</v>
      </c>
      <c r="C9" s="99">
        <f>'Table 2'!B9</f>
        <v>607972</v>
      </c>
      <c r="D9" s="99">
        <f>'Table 3'!B9</f>
        <v>49379</v>
      </c>
      <c r="E9" s="99">
        <f>'Table 3'!C9</f>
        <v>7656</v>
      </c>
      <c r="F9" s="221">
        <f>'Table 3'!D9</f>
        <v>13846</v>
      </c>
      <c r="G9" s="2">
        <v>171</v>
      </c>
      <c r="H9" s="45">
        <f t="shared" si="0"/>
        <v>0.25850496450469845</v>
      </c>
      <c r="I9" s="45">
        <f t="shared" si="1"/>
        <v>1.1617005768904596</v>
      </c>
      <c r="J9" s="45">
        <f t="shared" si="2"/>
        <v>0.2225228855413349</v>
      </c>
      <c r="K9" s="46">
        <f t="shared" si="3"/>
        <v>0.30030536639415595</v>
      </c>
      <c r="L9" s="229">
        <v>157</v>
      </c>
      <c r="M9" s="45">
        <f t="shared" si="4"/>
        <v>11.339014877943088</v>
      </c>
      <c r="N9" s="45">
        <f t="shared" si="5"/>
        <v>1.1693230941269983</v>
      </c>
      <c r="O9" s="45">
        <f t="shared" si="6"/>
        <v>9.6970759706141365</v>
      </c>
      <c r="P9" s="230">
        <f t="shared" si="7"/>
        <v>13.258971961428479</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164">
        <v>2015</v>
      </c>
      <c r="B10" s="99">
        <f>'Table 1'!B10</f>
        <v>664399</v>
      </c>
      <c r="C10" s="99">
        <f>'Table 2'!B10</f>
        <v>609076</v>
      </c>
      <c r="D10" s="99">
        <f>'Table 3'!B10</f>
        <v>50308</v>
      </c>
      <c r="E10" s="99">
        <f>'Table 3'!C10</f>
        <v>7757</v>
      </c>
      <c r="F10" s="221">
        <f>'Table 3'!D10</f>
        <v>14137</v>
      </c>
      <c r="G10" s="2">
        <v>184</v>
      </c>
      <c r="H10" s="45">
        <f t="shared" si="0"/>
        <v>0.27694201827516296</v>
      </c>
      <c r="I10" s="45">
        <f t="shared" si="1"/>
        <v>1.155453741985019</v>
      </c>
      <c r="J10" s="45">
        <f t="shared" si="2"/>
        <v>0.23968247988828068</v>
      </c>
      <c r="K10" s="46">
        <f t="shared" si="3"/>
        <v>0.31999369132892058</v>
      </c>
      <c r="L10" s="229">
        <v>176</v>
      </c>
      <c r="M10" s="45">
        <f t="shared" si="4"/>
        <v>12.449600339534555</v>
      </c>
      <c r="N10" s="45">
        <f t="shared" si="5"/>
        <v>1.1592121100155721</v>
      </c>
      <c r="O10" s="45">
        <f t="shared" si="6"/>
        <v>10.739708662435657</v>
      </c>
      <c r="P10" s="230">
        <f t="shared" si="7"/>
        <v>14.431727478442435</v>
      </c>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164">
        <v>2016</v>
      </c>
      <c r="B11" s="99">
        <f>'Table 1'!B11</f>
        <v>663157</v>
      </c>
      <c r="C11" s="99">
        <f>'Table 2'!B11</f>
        <v>609118</v>
      </c>
      <c r="D11" s="99">
        <f>'Table 3'!B11</f>
        <v>51581</v>
      </c>
      <c r="E11" s="99">
        <f>'Table 3'!C11</f>
        <v>8403</v>
      </c>
      <c r="F11" s="221">
        <f>'Table 3'!D11</f>
        <v>14588</v>
      </c>
      <c r="G11" s="2">
        <v>210</v>
      </c>
      <c r="H11" s="45">
        <f t="shared" si="0"/>
        <v>0.31666709391592035</v>
      </c>
      <c r="I11" s="45">
        <f t="shared" si="1"/>
        <v>1.1448262166449021</v>
      </c>
      <c r="J11" s="45">
        <f t="shared" si="2"/>
        <v>0.27660712980871832</v>
      </c>
      <c r="K11" s="46">
        <f t="shared" si="3"/>
        <v>0.36252879106369901</v>
      </c>
      <c r="L11" s="229">
        <v>201</v>
      </c>
      <c r="M11" s="45">
        <f t="shared" si="4"/>
        <v>13.778448039484507</v>
      </c>
      <c r="N11" s="45">
        <f t="shared" si="5"/>
        <v>1.1482599857817699</v>
      </c>
      <c r="O11" s="45">
        <f t="shared" si="6"/>
        <v>11.99941494965857</v>
      </c>
      <c r="P11" s="230">
        <f t="shared" si="7"/>
        <v>15.821240549913336</v>
      </c>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164">
        <v>2017</v>
      </c>
      <c r="B12" s="99">
        <f>'Table 1'!B12</f>
        <v>646794</v>
      </c>
      <c r="C12" s="99">
        <f>'Table 2'!B12</f>
        <v>593339</v>
      </c>
      <c r="D12" s="99">
        <f>'Table 3'!B12</f>
        <v>51307</v>
      </c>
      <c r="E12" s="99">
        <f>'Table 3'!C12</f>
        <v>8219</v>
      </c>
      <c r="F12" s="221">
        <f>'Table 3'!D12</f>
        <v>14500</v>
      </c>
      <c r="G12" s="2">
        <v>175</v>
      </c>
      <c r="H12" s="45">
        <f t="shared" si="0"/>
        <v>0.2705652804447784</v>
      </c>
      <c r="I12" s="45">
        <f t="shared" si="1"/>
        <v>1.159700837812923</v>
      </c>
      <c r="J12" s="45">
        <f t="shared" si="2"/>
        <v>0.23330610069665622</v>
      </c>
      <c r="K12" s="46">
        <f t="shared" si="3"/>
        <v>0.31377478241489798</v>
      </c>
      <c r="L12" s="229">
        <v>171</v>
      </c>
      <c r="M12" s="45">
        <f t="shared" si="4"/>
        <v>11.793103448275861</v>
      </c>
      <c r="N12" s="45">
        <f t="shared" si="5"/>
        <v>1.1617005768904596</v>
      </c>
      <c r="O12" s="45">
        <f t="shared" si="6"/>
        <v>10.151586116831092</v>
      </c>
      <c r="P12" s="230">
        <f t="shared" si="7"/>
        <v>13.700055079190935</v>
      </c>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164">
        <v>2018</v>
      </c>
      <c r="B13" s="100">
        <v>625310</v>
      </c>
      <c r="C13" s="203">
        <v>574063</v>
      </c>
      <c r="D13" s="100">
        <v>49302</v>
      </c>
      <c r="E13" s="231">
        <v>7772</v>
      </c>
      <c r="F13" s="231">
        <v>13689</v>
      </c>
      <c r="G13" s="232">
        <v>167</v>
      </c>
      <c r="H13" s="45">
        <f t="shared" si="0"/>
        <v>0.26706753450288656</v>
      </c>
      <c r="I13" s="45">
        <f t="shared" si="1"/>
        <v>1.1637753746438704</v>
      </c>
      <c r="J13" s="45">
        <f t="shared" si="2"/>
        <v>0.2294837477417947</v>
      </c>
      <c r="K13" s="46">
        <f t="shared" si="3"/>
        <v>0.3108066200213116</v>
      </c>
      <c r="L13" s="64">
        <v>161</v>
      </c>
      <c r="M13" s="45">
        <f t="shared" si="4"/>
        <v>11.761268171524581</v>
      </c>
      <c r="N13" s="45">
        <f t="shared" si="5"/>
        <v>1.1670388457801379</v>
      </c>
      <c r="O13" s="45">
        <f t="shared" si="6"/>
        <v>10.077872055460546</v>
      </c>
      <c r="P13" s="230">
        <f t="shared" si="7"/>
        <v>13.72585683180672</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64">
        <v>2019</v>
      </c>
      <c r="B14" s="100">
        <v>610140</v>
      </c>
      <c r="C14" s="99">
        <v>560765</v>
      </c>
      <c r="D14" s="100">
        <v>47488</v>
      </c>
      <c r="E14" s="100">
        <v>7699</v>
      </c>
      <c r="F14" s="231">
        <v>13390</v>
      </c>
      <c r="G14" s="65">
        <v>172</v>
      </c>
      <c r="H14" s="45">
        <f>G14/B14*1000</f>
        <v>0.28190251417707413</v>
      </c>
      <c r="I14" s="45">
        <f>EXP(1.96/SQRT(G14))</f>
        <v>1.1611937826703869</v>
      </c>
      <c r="J14" s="45">
        <f>H14/I14</f>
        <v>0.24276956902816466</v>
      </c>
      <c r="K14" s="46">
        <f>H14*I14</f>
        <v>0.32734344678156907</v>
      </c>
      <c r="L14" s="194">
        <v>165</v>
      </c>
      <c r="M14" s="45">
        <f>L14/F14*1000</f>
        <v>12.322628827483197</v>
      </c>
      <c r="N14" s="45">
        <f>EXP(1.96/SQRT(L14))</f>
        <v>1.1648423931961287</v>
      </c>
      <c r="O14" s="45">
        <f>M14/N14</f>
        <v>10.578794950681703</v>
      </c>
      <c r="P14" s="230">
        <f>M14*N14</f>
        <v>14.353920453873132</v>
      </c>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64">
        <v>2020</v>
      </c>
      <c r="B15" s="100">
        <v>584509</v>
      </c>
      <c r="C15" s="169">
        <v>538715</v>
      </c>
      <c r="D15" s="100">
        <v>43252</v>
      </c>
      <c r="E15" s="100">
        <v>6875</v>
      </c>
      <c r="F15" s="231">
        <v>12197</v>
      </c>
      <c r="G15" s="65">
        <v>161</v>
      </c>
      <c r="H15" s="45">
        <f>G15/B15*1000</f>
        <v>0.27544486055817791</v>
      </c>
      <c r="I15" s="45">
        <f>EXP(1.96/SQRT(G15))</f>
        <v>1.1670388457801379</v>
      </c>
      <c r="J15" s="45">
        <f>H15/I15</f>
        <v>0.23602030176986055</v>
      </c>
      <c r="K15" s="46">
        <f>H15*I15</f>
        <v>0.32145485214188696</v>
      </c>
      <c r="L15" s="194">
        <v>154</v>
      </c>
      <c r="M15" s="45">
        <f>L15/F15*1000</f>
        <v>12.626055587439534</v>
      </c>
      <c r="N15" s="45">
        <f>EXP(1.96/SQRT(L15))</f>
        <v>1.17109745038108</v>
      </c>
      <c r="O15" s="45">
        <f>M15/N15</f>
        <v>10.781387649107222</v>
      </c>
      <c r="P15" s="230">
        <f>M15*N15</f>
        <v>14.786341506820229</v>
      </c>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75" thickBot="1" x14ac:dyDescent="0.3">
      <c r="A16" s="128">
        <v>2021</v>
      </c>
      <c r="B16" s="106">
        <v>595300</v>
      </c>
      <c r="C16" s="106">
        <v>548327</v>
      </c>
      <c r="D16" s="106">
        <v>44760</v>
      </c>
      <c r="E16" s="106">
        <v>7124</v>
      </c>
      <c r="F16" s="130">
        <v>12735</v>
      </c>
      <c r="G16" s="133">
        <v>160</v>
      </c>
      <c r="H16" s="134">
        <f>G16/B16*1000</f>
        <v>0.2687720477070385</v>
      </c>
      <c r="I16" s="134">
        <f>EXP(1.96/SQRT(G16))</f>
        <v>1.1676014540720652</v>
      </c>
      <c r="J16" s="134">
        <f>H16/I16</f>
        <v>0.23019160071245484</v>
      </c>
      <c r="K16" s="135">
        <f>H16*I16</f>
        <v>0.31381863371666463</v>
      </c>
      <c r="L16" s="133">
        <v>154</v>
      </c>
      <c r="M16" s="134">
        <f>L16/F16*1000</f>
        <v>12.092658029053789</v>
      </c>
      <c r="N16" s="134">
        <f>EXP(1.96/SQRT(L16))</f>
        <v>1.17109745038108</v>
      </c>
      <c r="O16" s="134">
        <f>M16/N16</f>
        <v>10.32591952541506</v>
      </c>
      <c r="P16" s="132">
        <f>M16*N16</f>
        <v>14.161680986155188</v>
      </c>
      <c r="Q16" s="112"/>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5">
      <c r="A18" s="26" t="s">
        <v>68</v>
      </c>
      <c r="B18" s="26"/>
      <c r="C18" s="1"/>
      <c r="D18" s="27"/>
      <c r="E18" s="27"/>
      <c r="F18" s="27"/>
      <c r="G18" s="27"/>
      <c r="H18" s="1"/>
      <c r="I18" s="6"/>
      <c r="J18" s="6"/>
      <c r="K18" s="6"/>
      <c r="L18" s="6"/>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23"/>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7.100000000000001" customHeight="1" x14ac:dyDescent="0.25">
      <c r="A21" s="235"/>
      <c r="B21" s="235"/>
      <c r="C21" s="235"/>
      <c r="D21" s="235"/>
      <c r="E21" s="235"/>
      <c r="F21" s="235"/>
      <c r="G21" s="235"/>
      <c r="H21" s="235"/>
      <c r="I21" s="235"/>
      <c r="J21" s="235"/>
      <c r="K21" s="235"/>
      <c r="L21" s="235"/>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17.100000000000001"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43.5" customHeight="1" x14ac:dyDescent="0.25">
      <c r="A23" s="1"/>
      <c r="B23" s="300"/>
      <c r="C23" s="300"/>
      <c r="D23" s="300"/>
      <c r="E23" s="300"/>
      <c r="F23" s="300"/>
      <c r="G23" s="300"/>
      <c r="H23" s="300"/>
      <c r="I23" s="300"/>
      <c r="J23" s="300"/>
      <c r="K23" s="300"/>
      <c r="L23" s="300"/>
      <c r="M23" s="300"/>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235"/>
      <c r="B24" s="235"/>
      <c r="C24" s="235"/>
      <c r="D24" s="235"/>
      <c r="E24" s="235"/>
      <c r="F24" s="235"/>
      <c r="G24" s="235"/>
      <c r="H24" s="235"/>
      <c r="I24" s="235"/>
      <c r="J24" s="235"/>
      <c r="K24" s="235"/>
      <c r="L24" s="235"/>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sheetData>
  <mergeCells count="20">
    <mergeCell ref="A24:L24"/>
    <mergeCell ref="A5:A6"/>
    <mergeCell ref="B5:B6"/>
    <mergeCell ref="C5:C6"/>
    <mergeCell ref="D5:D6"/>
    <mergeCell ref="B23:M23"/>
    <mergeCell ref="L5:L6"/>
    <mergeCell ref="M5:M6"/>
    <mergeCell ref="E5:E6"/>
    <mergeCell ref="F5:F6"/>
    <mergeCell ref="G5:G6"/>
    <mergeCell ref="H5:H6"/>
    <mergeCell ref="I5:I6"/>
    <mergeCell ref="J5:K5"/>
    <mergeCell ref="A1:I2"/>
    <mergeCell ref="G4:K4"/>
    <mergeCell ref="L4:P4"/>
    <mergeCell ref="A21:L21"/>
    <mergeCell ref="N5:N6"/>
    <mergeCell ref="O5:P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CF40"/>
  <sheetViews>
    <sheetView workbookViewId="0">
      <selection activeCell="D16" sqref="D16"/>
    </sheetView>
  </sheetViews>
  <sheetFormatPr defaultColWidth="8.85546875" defaultRowHeight="15" x14ac:dyDescent="0.25"/>
  <cols>
    <col min="1" max="1" width="16" customWidth="1"/>
    <col min="2" max="2" width="11.7109375" customWidth="1"/>
    <col min="3" max="3" width="13" bestFit="1" customWidth="1"/>
    <col min="4" max="6" width="8.85546875" customWidth="1"/>
    <col min="7" max="7" width="17.42578125" customWidth="1"/>
  </cols>
  <sheetData>
    <row r="1" spans="1:84" x14ac:dyDescent="0.25">
      <c r="A1" s="249" t="s">
        <v>55</v>
      </c>
      <c r="B1" s="249"/>
      <c r="C1" s="249"/>
      <c r="D1" s="249"/>
      <c r="E1" s="249"/>
      <c r="F1" s="249"/>
      <c r="G1" s="249"/>
      <c r="H1" s="249"/>
      <c r="I1" s="24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249"/>
      <c r="B2" s="249"/>
      <c r="C2" s="249"/>
      <c r="D2" s="249"/>
      <c r="E2" s="249"/>
      <c r="F2" s="249"/>
      <c r="G2" s="249"/>
      <c r="H2" s="249"/>
      <c r="I2" s="24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84"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row>
    <row r="4" spans="1:84" ht="15.75" thickBot="1" x14ac:dyDescent="0.3">
      <c r="A4" s="1"/>
      <c r="B4" s="1"/>
      <c r="C4" s="1"/>
      <c r="D4" s="1"/>
      <c r="E4" s="1"/>
      <c r="F4" s="1"/>
      <c r="G4" s="280" t="s">
        <v>6</v>
      </c>
      <c r="H4" s="280"/>
      <c r="I4" s="280"/>
      <c r="J4" s="280"/>
      <c r="K4" s="28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row>
    <row r="5" spans="1:84" ht="108" customHeight="1" thickBot="1" x14ac:dyDescent="0.3">
      <c r="A5" s="267" t="s">
        <v>0</v>
      </c>
      <c r="B5" s="271" t="s">
        <v>87</v>
      </c>
      <c r="C5" s="271" t="s">
        <v>81</v>
      </c>
      <c r="D5" s="269" t="s">
        <v>84</v>
      </c>
      <c r="E5" s="271" t="s">
        <v>85</v>
      </c>
      <c r="F5" s="273" t="s">
        <v>86</v>
      </c>
      <c r="G5" s="275" t="s">
        <v>110</v>
      </c>
      <c r="H5" s="277" t="s">
        <v>15</v>
      </c>
      <c r="I5" s="277" t="s">
        <v>2</v>
      </c>
      <c r="J5" s="281" t="s">
        <v>65</v>
      </c>
      <c r="K5" s="28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row>
    <row r="6" spans="1:84" ht="15.75" thickBot="1" x14ac:dyDescent="0.3">
      <c r="A6" s="322"/>
      <c r="B6" s="323"/>
      <c r="C6" s="323"/>
      <c r="D6" s="324"/>
      <c r="E6" s="323"/>
      <c r="F6" s="325"/>
      <c r="G6" s="320"/>
      <c r="H6" s="321"/>
      <c r="I6" s="321"/>
      <c r="J6" s="3" t="s">
        <v>3</v>
      </c>
      <c r="K6" s="31" t="s">
        <v>4</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row>
    <row r="7" spans="1:84" ht="15.75" thickBot="1" x14ac:dyDescent="0.3">
      <c r="A7" s="28" t="s">
        <v>119</v>
      </c>
      <c r="B7" s="110">
        <f>SUM('Table 1'!B7:B16)</f>
        <v>6409863</v>
      </c>
      <c r="C7" s="110">
        <f>SUM('Table 2'!B7:B17)</f>
        <v>5894978</v>
      </c>
      <c r="D7" s="110">
        <f>SUM('Table 3'!B7:B17)</f>
        <v>486170</v>
      </c>
      <c r="E7" s="110">
        <f>SUM('Table 3'!C7:C17)</f>
        <v>77217</v>
      </c>
      <c r="F7" s="110">
        <f>SUM('Table 3'!D7:D17)</f>
        <v>137729</v>
      </c>
      <c r="G7" s="7">
        <v>41</v>
      </c>
      <c r="H7" s="9">
        <f>G7/B7*100000</f>
        <v>0.6396392559404156</v>
      </c>
      <c r="I7" s="8">
        <f>EXP(1.96/SQRT(G7))</f>
        <v>1.358118890180287</v>
      </c>
      <c r="J7" s="9">
        <f>H7/I7</f>
        <v>0.47097441951897528</v>
      </c>
      <c r="K7" s="9">
        <f>H7*I7</f>
        <v>0.86870615639354176</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row>
    <row r="8" spans="1:84" x14ac:dyDescent="0.25">
      <c r="A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row>
    <row r="9" spans="1:84" x14ac:dyDescent="0.25">
      <c r="A9" s="26" t="s">
        <v>67</v>
      </c>
      <c r="B9" s="26"/>
      <c r="C9" s="1"/>
      <c r="D9" s="27"/>
      <c r="E9" s="27"/>
      <c r="F9" s="27"/>
      <c r="G9" s="27"/>
      <c r="H9" s="1"/>
      <c r="I9" s="6"/>
      <c r="J9" s="6"/>
      <c r="K9" s="6"/>
      <c r="L9" s="6"/>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23" t="s">
        <v>59</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1" t="s">
        <v>113</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sheetData>
  <mergeCells count="12">
    <mergeCell ref="G5:G6"/>
    <mergeCell ref="H5:H6"/>
    <mergeCell ref="I5:I6"/>
    <mergeCell ref="J5:K5"/>
    <mergeCell ref="A1:I2"/>
    <mergeCell ref="G4:K4"/>
    <mergeCell ref="A5:A6"/>
    <mergeCell ref="B5:B6"/>
    <mergeCell ref="C5:C6"/>
    <mergeCell ref="D5:D6"/>
    <mergeCell ref="E5:E6"/>
    <mergeCell ref="F5:F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CF561"/>
  <sheetViews>
    <sheetView workbookViewId="0">
      <selection activeCell="A16" sqref="A16:B16"/>
    </sheetView>
  </sheetViews>
  <sheetFormatPr defaultColWidth="8.85546875" defaultRowHeight="15" x14ac:dyDescent="0.25"/>
  <cols>
    <col min="1" max="1" width="8.85546875" customWidth="1"/>
    <col min="2" max="2" width="97.42578125" customWidth="1"/>
  </cols>
  <sheetData>
    <row r="1" spans="1:59"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x14ac:dyDescent="0.25">
      <c r="A2" s="12"/>
      <c r="B2" s="11"/>
      <c r="C2" s="1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18.75" x14ac:dyDescent="0.3">
      <c r="A3" s="14" t="s">
        <v>37</v>
      </c>
      <c r="B3" s="1"/>
      <c r="C3" s="18"/>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x14ac:dyDescent="0.25">
      <c r="A4" s="15"/>
      <c r="B4" s="10"/>
      <c r="C4" s="1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59"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1:59" ht="30" customHeight="1" x14ac:dyDescent="0.25">
      <c r="A6" s="234" t="s">
        <v>120</v>
      </c>
      <c r="B6" s="23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1:59" x14ac:dyDescent="0.25">
      <c r="A7" s="24"/>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x14ac:dyDescent="0.25">
      <c r="A8" s="1" t="s">
        <v>47</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row>
    <row r="9" spans="1:59" ht="30.75" customHeight="1" x14ac:dyDescent="0.25">
      <c r="A9" s="236"/>
      <c r="B9" s="236"/>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59" x14ac:dyDescent="0.25">
      <c r="A10" s="2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row>
    <row r="11" spans="1:59"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row>
    <row r="12" spans="1:59" ht="15.75" x14ac:dyDescent="0.25">
      <c r="A12" s="25" t="s">
        <v>56</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row>
    <row r="13" spans="1:59" x14ac:dyDescent="0.25">
      <c r="A13" s="1" t="s">
        <v>121</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row>
    <row r="14" spans="1:59" x14ac:dyDescent="0.25">
      <c r="A14" s="238" t="s">
        <v>38</v>
      </c>
      <c r="B14" s="238"/>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row>
    <row r="15" spans="1:59" x14ac:dyDescent="0.25">
      <c r="A15" s="238"/>
      <c r="B15" s="238"/>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row>
    <row r="16" spans="1:59" x14ac:dyDescent="0.25">
      <c r="A16" s="239" t="s">
        <v>48</v>
      </c>
      <c r="B16" s="239"/>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row>
    <row r="17" spans="1:59" x14ac:dyDescent="0.25">
      <c r="A17" s="239" t="s">
        <v>39</v>
      </c>
      <c r="B17" s="239"/>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row>
    <row r="18" spans="1:59" x14ac:dyDescent="0.25">
      <c r="A18" s="239" t="s">
        <v>40</v>
      </c>
      <c r="B18" s="239"/>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row>
    <row r="19" spans="1:59" x14ac:dyDescent="0.25">
      <c r="A19" s="240" t="s">
        <v>41</v>
      </c>
      <c r="B19" s="240"/>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row>
    <row r="20" spans="1:59" ht="30" x14ac:dyDescent="0.25">
      <c r="B20" s="44" t="s">
        <v>42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59" ht="32.25" customHeight="1" x14ac:dyDescent="0.25">
      <c r="B21" s="44" t="s">
        <v>43</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x14ac:dyDescent="0.25">
      <c r="B22" t="s">
        <v>44</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row>
    <row r="23" spans="1:59" x14ac:dyDescent="0.25">
      <c r="B23" t="s">
        <v>45</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59" ht="30" customHeight="1" x14ac:dyDescent="0.25">
      <c r="A24" s="234" t="s">
        <v>46</v>
      </c>
      <c r="B24" s="234"/>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row>
    <row r="25" spans="1:59" ht="46.5" customHeight="1" x14ac:dyDescent="0.25">
      <c r="A25" s="234" t="s">
        <v>57</v>
      </c>
      <c r="B25" s="234"/>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row>
    <row r="26" spans="1:59" x14ac:dyDescent="0.25">
      <c r="A26" s="1" t="s">
        <v>47</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row>
    <row r="27" spans="1:59"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row>
    <row r="28" spans="1:59" x14ac:dyDescent="0.25">
      <c r="A28" s="23" t="s">
        <v>49</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ht="48" customHeight="1" x14ac:dyDescent="0.25">
      <c r="A29" s="235" t="s">
        <v>58</v>
      </c>
      <c r="B29" s="23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ht="65.25" customHeight="1" x14ac:dyDescent="0.25">
      <c r="A31" s="237" t="s">
        <v>112</v>
      </c>
      <c r="B31" s="237"/>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1:84" ht="45.75" customHeight="1" x14ac:dyDescent="0.25">
      <c r="A33" s="235" t="s">
        <v>74</v>
      </c>
      <c r="B33" s="23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84" x14ac:dyDescent="0.25">
      <c r="A36" s="23" t="s">
        <v>75</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row>
    <row r="37" spans="1:84" x14ac:dyDescent="0.25">
      <c r="A37" s="1" t="s">
        <v>114</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row>
    <row r="38" spans="1:84" ht="32.25" customHeight="1" x14ac:dyDescent="0.25">
      <c r="A38" s="235" t="s">
        <v>82</v>
      </c>
      <c r="B38" s="235"/>
      <c r="C38" s="235"/>
      <c r="D38" s="235"/>
      <c r="E38" s="235"/>
      <c r="F38" s="235"/>
      <c r="G38" s="235"/>
      <c r="H38" s="235"/>
      <c r="I38" s="235"/>
      <c r="J38" s="235"/>
      <c r="K38" s="235"/>
      <c r="L38" s="235"/>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t="s">
        <v>78</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42" t="s">
        <v>79</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row>
    <row r="42" spans="1:84" x14ac:dyDescent="0.25">
      <c r="A42" s="1" t="s">
        <v>115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1:84" ht="36" customHeight="1" x14ac:dyDescent="0.25">
      <c r="A43" s="235" t="s">
        <v>82</v>
      </c>
      <c r="B43" s="235"/>
      <c r="C43" s="235"/>
      <c r="D43" s="235"/>
      <c r="E43" s="235"/>
      <c r="F43" s="235"/>
      <c r="G43" s="235"/>
      <c r="H43" s="235"/>
      <c r="I43" s="235"/>
      <c r="J43" s="235"/>
      <c r="K43" s="235"/>
      <c r="L43" s="235"/>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1:84" ht="44.1" customHeight="1" x14ac:dyDescent="0.25">
      <c r="A44" s="1"/>
      <c r="B44" s="1" t="s">
        <v>117</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1:84" x14ac:dyDescent="0.25">
      <c r="A45" s="1"/>
      <c r="B45" s="42" t="s">
        <v>116</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1:8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1:8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1:8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row>
    <row r="49" spans="1:59" x14ac:dyDescent="0.25">
      <c r="A49" s="23" t="s">
        <v>91</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row>
    <row r="50" spans="1:5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row>
    <row r="51" spans="1:59" x14ac:dyDescent="0.25">
      <c r="A51" s="235" t="s">
        <v>92</v>
      </c>
      <c r="B51" s="23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1:5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row>
    <row r="53" spans="1:5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row>
    <row r="54" spans="1:5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row>
    <row r="55" spans="1:5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row>
    <row r="56" spans="1:5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row>
    <row r="57" spans="1:5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row>
    <row r="58" spans="1:5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row>
    <row r="59" spans="1:5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row>
    <row r="60" spans="1:5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row>
    <row r="61" spans="1:5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row>
    <row r="62" spans="1:5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row>
    <row r="63" spans="1:5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row>
    <row r="64" spans="1:5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row>
    <row r="65" spans="1:5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row r="66" spans="1:5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row>
    <row r="67" spans="1:5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row>
    <row r="68" spans="1:5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5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row>
    <row r="70" spans="1:5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row r="71" spans="1:5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row>
    <row r="72" spans="1:5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row>
    <row r="73" spans="1:5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row>
    <row r="74" spans="1:5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row>
    <row r="75" spans="1:5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row>
    <row r="76" spans="1:5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row>
    <row r="77" spans="1:5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row>
    <row r="78" spans="1:5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row>
    <row r="79" spans="1:5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row>
    <row r="80" spans="1:5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row>
    <row r="81" spans="1:5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1:5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1:5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row>
    <row r="84" spans="1:5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row>
    <row r="85" spans="1:5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row>
    <row r="86" spans="1:5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row>
    <row r="87" spans="1:5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row>
    <row r="89" spans="1:5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row>
    <row r="90" spans="1:5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5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row>
    <row r="92" spans="1:5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row>
    <row r="93" spans="1:5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5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5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row>
    <row r="96" spans="1:5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row>
    <row r="97" spans="1:5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row>
    <row r="98" spans="1:5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row>
    <row r="99" spans="1:5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row>
    <row r="100" spans="1:5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row>
    <row r="101" spans="1:5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row>
    <row r="102" spans="1:5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row>
    <row r="103" spans="1:5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4" spans="1:5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5" spans="1:5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6" spans="1:5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row>
    <row r="107" spans="1:5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row r="111" spans="1:5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row>
    <row r="112" spans="1:5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row>
    <row r="113" spans="1:5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row>
    <row r="114" spans="1:5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row>
    <row r="115" spans="1:5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row>
    <row r="116" spans="1:5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row>
    <row r="117" spans="1:5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row>
    <row r="118" spans="1:5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row>
    <row r="119" spans="1:5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row>
    <row r="120" spans="1:5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row>
    <row r="121" spans="1:5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row>
    <row r="122" spans="1:5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row>
    <row r="123" spans="1:5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row>
    <row r="124" spans="1:5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row>
    <row r="125" spans="1:5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row>
    <row r="126" spans="1:5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row>
    <row r="127" spans="1:5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row>
    <row r="128" spans="1:5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row>
    <row r="129" spans="1:5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row>
    <row r="130" spans="1:5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row>
    <row r="131" spans="1:5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row>
    <row r="132" spans="1:5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row>
    <row r="133" spans="1:5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row>
    <row r="134" spans="1:5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row>
    <row r="135" spans="1:5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row>
    <row r="136" spans="1:5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row>
    <row r="137" spans="1:5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row>
    <row r="138" spans="1:5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row>
    <row r="139" spans="1:5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row>
    <row r="140" spans="1:5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row>
    <row r="141" spans="1:5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row>
    <row r="142" spans="1:5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row>
    <row r="143" spans="1:5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row>
    <row r="144" spans="1:5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row>
    <row r="145" spans="1:5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row>
    <row r="146" spans="1:5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row>
    <row r="147" spans="1:5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row>
    <row r="148" spans="1:5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row>
    <row r="149" spans="1:5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row>
    <row r="150" spans="1:5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row>
    <row r="151" spans="1:5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row>
    <row r="152" spans="1:5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row>
    <row r="153" spans="1:5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row>
    <row r="154" spans="1:5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row>
    <row r="155" spans="1:5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row>
    <row r="156" spans="1:5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row>
    <row r="157" spans="1:5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row>
    <row r="158" spans="1:59"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row>
    <row r="159" spans="1:59"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row>
    <row r="160" spans="1:59"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row>
    <row r="161" spans="1:59"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row>
    <row r="162" spans="1:59"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row>
    <row r="163" spans="1:59"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row>
    <row r="164" spans="1:59"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row>
    <row r="165" spans="1:59"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row>
    <row r="166" spans="1:59"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row>
    <row r="167" spans="1:59"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row>
    <row r="168" spans="1:59"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row>
    <row r="169" spans="1:59"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row>
    <row r="170" spans="1:59"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row>
    <row r="171" spans="1:59"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row>
    <row r="172" spans="1:59"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row>
    <row r="173" spans="1:59"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row>
    <row r="174" spans="1:59"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row>
    <row r="175" spans="1:59"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row>
    <row r="176" spans="1:59"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row>
    <row r="177" spans="1:59"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row>
    <row r="178" spans="1:59"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row>
    <row r="179" spans="1:59"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row>
    <row r="180" spans="1:59"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row>
    <row r="181" spans="1:59"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row>
    <row r="182" spans="1:59"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row>
    <row r="183" spans="1:59"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row>
    <row r="184" spans="1:59"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row>
    <row r="185" spans="1:59"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row>
    <row r="186" spans="1:59"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row>
    <row r="187" spans="1:59"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row>
    <row r="188" spans="1:59"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row>
    <row r="189" spans="1:59"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row>
    <row r="190" spans="1:59"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row>
    <row r="191" spans="1:59"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row>
    <row r="192" spans="1:59"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row>
    <row r="193" spans="1:59"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row>
    <row r="194" spans="1:59"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row>
    <row r="195" spans="1:59"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row>
    <row r="196" spans="1:59"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row>
    <row r="197" spans="1:59"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row>
    <row r="198" spans="1:59"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row>
    <row r="199" spans="1:59"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row>
    <row r="200" spans="1:59"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row>
    <row r="201" spans="1:59"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row>
    <row r="202" spans="1:59"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row>
    <row r="203" spans="1:59"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row>
    <row r="204" spans="1:59"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row>
    <row r="205" spans="1:59"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row>
    <row r="206" spans="1:59"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row>
    <row r="207" spans="1:59"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row>
    <row r="208" spans="1:59"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row>
    <row r="209" spans="1:59"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row>
    <row r="210" spans="1:59"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row>
    <row r="211" spans="1:59"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row>
    <row r="212" spans="1:59"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row>
    <row r="213" spans="1:59"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row>
    <row r="214" spans="1:59"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row>
    <row r="215" spans="1:59"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row>
    <row r="216" spans="1:59"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row>
    <row r="217" spans="1:59"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row>
    <row r="218" spans="1:59"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row>
    <row r="219" spans="1:59"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row>
    <row r="220" spans="1:59"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row>
    <row r="221" spans="1:59"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row>
    <row r="222" spans="1:59"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row>
    <row r="223" spans="1:59"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row>
    <row r="224" spans="1:59"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row>
    <row r="225" spans="1:59"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row>
    <row r="226" spans="1:59"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row>
    <row r="227" spans="1:59"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row>
    <row r="228" spans="1:59"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row>
    <row r="229" spans="1:59"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row>
    <row r="230" spans="1:59"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row>
    <row r="231" spans="1:59"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row>
    <row r="232" spans="1:59"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row>
    <row r="233" spans="1:59"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row>
    <row r="234" spans="1:59"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row>
    <row r="235" spans="1:59"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row>
    <row r="236" spans="1:59"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row>
    <row r="237" spans="1:59"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row>
    <row r="238" spans="1:59"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row>
    <row r="239" spans="1:59"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row>
    <row r="240" spans="1:59"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row>
    <row r="241" spans="1:59"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row>
    <row r="242" spans="1:59"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row>
    <row r="243" spans="1:59"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row>
    <row r="244" spans="1:59"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row>
    <row r="245" spans="1:59"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row>
    <row r="246" spans="1:59"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row>
    <row r="247" spans="1:59"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row>
    <row r="248" spans="1:59"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row>
    <row r="249" spans="1:59"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row>
    <row r="250" spans="1:59"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row>
    <row r="251" spans="1:59"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row>
    <row r="252" spans="1:59"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row>
    <row r="253" spans="1:59"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row>
    <row r="254" spans="1:59"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row>
    <row r="255" spans="1:59"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row>
    <row r="256" spans="1:59"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row>
    <row r="257" spans="1:59"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row>
    <row r="258" spans="1:59"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row>
    <row r="259" spans="1:59"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row>
    <row r="260" spans="1:59"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row>
    <row r="261" spans="1:59"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row>
    <row r="262" spans="1:59"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row>
    <row r="263" spans="1:59"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row>
    <row r="264" spans="1:59"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row>
    <row r="265" spans="1:59"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row>
    <row r="266" spans="1:59"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row>
    <row r="267" spans="1:59"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row>
    <row r="268" spans="1:59"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row>
    <row r="269" spans="1:59"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row>
    <row r="270" spans="1:59"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row>
    <row r="271" spans="1:59"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row>
    <row r="272" spans="1:59"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row>
    <row r="273" spans="1:59"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row>
    <row r="274" spans="1:59"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row>
    <row r="275" spans="1:59"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row>
    <row r="276" spans="1:59"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row>
    <row r="277" spans="1:59"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row>
    <row r="278" spans="1:59"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row>
    <row r="279" spans="1:59"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row>
    <row r="280" spans="1:59"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row>
    <row r="281" spans="1:59"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row>
    <row r="282" spans="1:59"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row>
    <row r="283" spans="1:59"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row>
    <row r="284" spans="1:59"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row>
    <row r="285" spans="1:59"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row>
    <row r="286" spans="1:59"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row>
    <row r="287" spans="1:59"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row>
    <row r="288" spans="1:59"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row>
    <row r="289" spans="1:59"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row>
    <row r="290" spans="1:59"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row>
    <row r="291" spans="1:59"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row>
    <row r="292" spans="1:59"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row>
    <row r="293" spans="1:59"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row>
    <row r="294" spans="1:59"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row>
    <row r="295" spans="1:59"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row>
    <row r="296" spans="1:59"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row>
    <row r="297" spans="1:59"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row>
    <row r="298" spans="1:59"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row>
    <row r="299" spans="1:59"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row>
    <row r="300" spans="1:59"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row>
    <row r="301" spans="1:59"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row>
    <row r="302" spans="1:59"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row>
    <row r="303" spans="1:59"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row>
    <row r="304" spans="1:59"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row>
    <row r="305" spans="1:59"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row>
    <row r="306" spans="1:59"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row>
    <row r="307" spans="1:59"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row>
    <row r="308" spans="1:59"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row>
    <row r="309" spans="1:59"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row>
    <row r="310" spans="1:59"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row>
    <row r="311" spans="1:59"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row>
    <row r="312" spans="1:59"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row>
    <row r="313" spans="1:59"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row>
    <row r="314" spans="1:59"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row>
    <row r="315" spans="1:59"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row>
    <row r="316" spans="1:59"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row>
    <row r="317" spans="1:59"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row>
    <row r="318" spans="1:59"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row>
    <row r="319" spans="1:59"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row>
    <row r="320" spans="1:59"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row>
    <row r="321" spans="1:59"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row>
    <row r="322" spans="1:59"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row>
    <row r="323" spans="1:59"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row>
    <row r="324" spans="1:59"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row>
    <row r="325" spans="1:59"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row>
    <row r="326" spans="1:59"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row>
    <row r="327" spans="1:59"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row>
    <row r="328" spans="1:59"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row>
    <row r="329" spans="1:59"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row>
    <row r="330" spans="1:59"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row>
    <row r="331" spans="1:59"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row>
    <row r="332" spans="1:59"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row>
    <row r="333" spans="1:59"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row>
    <row r="334" spans="1:59"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row>
    <row r="335" spans="1:59"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row>
    <row r="336" spans="1:59"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row>
    <row r="337" spans="1:59"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row>
    <row r="338" spans="1:59"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row>
    <row r="339" spans="1:59"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row>
    <row r="340" spans="1:59"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row>
    <row r="341" spans="1:59"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row>
    <row r="342" spans="1:59"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row>
    <row r="343" spans="1:59"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row>
    <row r="344" spans="1:59"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row>
    <row r="345" spans="1:59"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row>
    <row r="346" spans="1:59"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row>
    <row r="347" spans="1:59"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row>
    <row r="348" spans="1:59"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row>
    <row r="349" spans="1:59"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row>
    <row r="350" spans="1:59"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row>
    <row r="351" spans="1:59"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row>
    <row r="352" spans="1:59"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row>
    <row r="353" spans="1:59"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row>
    <row r="354" spans="1:59"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row>
    <row r="355" spans="1:59"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row>
    <row r="356" spans="1:59"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row>
    <row r="357" spans="1:59"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row>
    <row r="358" spans="1:59"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row>
    <row r="359" spans="1:59"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row>
    <row r="360" spans="1:59"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row>
    <row r="361" spans="1:59"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row>
    <row r="362" spans="1:59"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row>
    <row r="363" spans="1:59"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row>
    <row r="364" spans="1:59"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row>
    <row r="365" spans="1:59"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row>
    <row r="366" spans="1:59"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row>
    <row r="367" spans="1:59"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row>
    <row r="368" spans="1:59"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row>
    <row r="369" spans="1:59"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row>
    <row r="370" spans="1:59"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row>
    <row r="371" spans="1:59"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row>
    <row r="372" spans="1:59"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row>
    <row r="373" spans="1:59"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row>
    <row r="374" spans="1:59"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row>
    <row r="375" spans="1:59"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row>
    <row r="376" spans="1:59"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row>
    <row r="377" spans="1:59"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row>
    <row r="378" spans="1:59"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row>
    <row r="379" spans="1:59"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row>
    <row r="380" spans="1:59"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row>
    <row r="381" spans="1:59"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row>
    <row r="382" spans="1:59"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row>
    <row r="383" spans="1:59"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row>
    <row r="384" spans="1:59"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row>
    <row r="385" spans="1:59"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row>
    <row r="386" spans="1:59"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row>
    <row r="387" spans="1:59"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row>
    <row r="388" spans="1:59"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row>
    <row r="389" spans="1:59"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row>
    <row r="390" spans="1:59"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row>
    <row r="391" spans="1:59"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row>
    <row r="392" spans="1:59"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row>
    <row r="393" spans="1:59"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row>
    <row r="394" spans="1:59"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row>
    <row r="395" spans="1:59"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row>
    <row r="396" spans="1:59"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row>
    <row r="397" spans="1:59"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row>
    <row r="398" spans="1:59"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row>
    <row r="399" spans="1:59"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row>
    <row r="400" spans="1:59"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row>
    <row r="401" spans="1:59"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row>
    <row r="402" spans="1:59"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row>
    <row r="403" spans="1:59"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row>
    <row r="404" spans="1:59"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row>
    <row r="405" spans="1:59"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row>
    <row r="406" spans="1:59"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row>
    <row r="407" spans="1:59"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row>
    <row r="408" spans="1:59"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row>
    <row r="409" spans="1:59"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row>
    <row r="410" spans="1:59"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row>
    <row r="411" spans="1:59"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row>
    <row r="412" spans="1:59"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row>
    <row r="413" spans="1:59"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row>
    <row r="414" spans="1:59"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row>
    <row r="415" spans="1:59"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row>
    <row r="416" spans="1:59"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row>
    <row r="417" spans="1:59"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row>
    <row r="418" spans="1:59"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row>
    <row r="419" spans="1:59"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row>
    <row r="420" spans="1:59"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row>
    <row r="421" spans="1:59"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row>
    <row r="422" spans="1:59"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row>
    <row r="423" spans="1:59"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row>
    <row r="424" spans="1:59"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row>
    <row r="425" spans="1:59"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row>
    <row r="426" spans="1:59"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row>
    <row r="427" spans="1:59"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row>
    <row r="428" spans="1:59"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row>
    <row r="429" spans="1:59"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row>
    <row r="430" spans="1:59"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row>
    <row r="431" spans="1:59"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row>
    <row r="432" spans="1:59"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row>
    <row r="433" spans="1:59"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row>
    <row r="434" spans="1:59"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row>
    <row r="435" spans="1:59"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row>
    <row r="436" spans="1:59"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row>
    <row r="437" spans="1:59"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row>
    <row r="438" spans="1:59"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row>
    <row r="439" spans="1:59"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row>
    <row r="440" spans="1:59"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row>
    <row r="441" spans="1:59"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row>
    <row r="442" spans="1:59"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row>
    <row r="443" spans="1:59"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row>
    <row r="444" spans="1:59"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row>
    <row r="445" spans="1:59"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row>
    <row r="446" spans="1:59"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row>
    <row r="447" spans="1:59"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row>
    <row r="448" spans="1:59"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row>
    <row r="449" spans="1:59"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row>
    <row r="450" spans="1:59"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row>
    <row r="451" spans="1:59"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row>
    <row r="452" spans="1:59"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row>
    <row r="453" spans="1:59"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row>
    <row r="454" spans="1:59"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row>
    <row r="455" spans="1:59"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row>
    <row r="456" spans="1:59"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row>
    <row r="457" spans="1:59"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row>
    <row r="458" spans="1:59"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row>
    <row r="459" spans="1:59"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row>
    <row r="460" spans="1:59"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row>
    <row r="461" spans="1:59"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row>
    <row r="462" spans="1:59"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row>
    <row r="463" spans="1:59"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row>
    <row r="464" spans="1:59"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row>
    <row r="465" spans="1:59"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row>
    <row r="466" spans="1:59"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row>
    <row r="467" spans="1:59"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row>
    <row r="468" spans="1:59"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row>
    <row r="469" spans="1:59"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row>
    <row r="470" spans="1:59"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row>
    <row r="471" spans="1:59"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row>
    <row r="472" spans="1:59"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row>
    <row r="473" spans="1:59"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row>
    <row r="474" spans="1:59"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row>
    <row r="475" spans="1:59"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row>
    <row r="476" spans="1:59"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row>
    <row r="477" spans="1:59"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row>
    <row r="478" spans="1:59"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row>
    <row r="479" spans="1:59"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row>
    <row r="480" spans="1:59"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row>
    <row r="481" spans="1:59"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row>
    <row r="482" spans="1:59"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row>
    <row r="483" spans="1:59"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row>
    <row r="484" spans="1:59"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row>
    <row r="485" spans="1:59"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row>
    <row r="486" spans="1:59"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row>
    <row r="487" spans="1:59"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row>
    <row r="488" spans="1:59"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row>
    <row r="489" spans="1:59"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row>
    <row r="490" spans="1:59"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row>
    <row r="491" spans="1:59"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row>
    <row r="492" spans="1:59"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row>
    <row r="493" spans="1:59"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row>
    <row r="494" spans="1:59"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row>
    <row r="495" spans="1:59"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row>
    <row r="496" spans="1:59"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row>
    <row r="497" spans="1:59"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row>
    <row r="498" spans="1:59"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row>
    <row r="499" spans="1:59"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row>
    <row r="500" spans="1:59"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row>
    <row r="501" spans="1:59"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row>
    <row r="502" spans="1:59"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row>
    <row r="503" spans="1:59"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row>
    <row r="504" spans="1:59"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row>
    <row r="505" spans="1:59"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row>
    <row r="506" spans="1:59"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row>
    <row r="507" spans="1:59"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row>
    <row r="508" spans="1:59"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row>
    <row r="509" spans="1:59"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row>
    <row r="510" spans="1:59"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row>
    <row r="511" spans="1:59"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row>
    <row r="512" spans="1:59"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row>
    <row r="513" spans="1:59"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row>
    <row r="514" spans="1:59"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row>
    <row r="515" spans="1:59"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row>
    <row r="516" spans="1:59"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row>
    <row r="517" spans="1:59"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row>
    <row r="518" spans="1:59"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row>
    <row r="519" spans="1:59"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row>
    <row r="520" spans="1:59"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row>
    <row r="521" spans="1:59"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row>
    <row r="522" spans="1:59"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row>
    <row r="523" spans="1:59"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row>
    <row r="524" spans="1:59"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row>
    <row r="525" spans="1:59"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row>
    <row r="526" spans="1:59"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row>
    <row r="527" spans="1:59"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row>
    <row r="528" spans="1:59"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row>
    <row r="529" spans="1:59"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row>
    <row r="530" spans="1:59"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row>
    <row r="531" spans="1:59"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row>
    <row r="532" spans="1:59"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row>
    <row r="533" spans="1:59"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row>
    <row r="534" spans="1:59"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row>
    <row r="535" spans="1:59"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row>
    <row r="536" spans="1:59"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row>
    <row r="537" spans="1:59"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row>
    <row r="538" spans="1:59"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row>
    <row r="539" spans="1:59"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row>
    <row r="540" spans="1:59"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row>
    <row r="541" spans="1:59"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row>
    <row r="542" spans="1:59"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row>
    <row r="543" spans="1:59"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row>
    <row r="544" spans="1:59"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row>
    <row r="545" spans="1:59"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row>
    <row r="546" spans="1:59"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row>
    <row r="547" spans="1:59"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row>
    <row r="548" spans="1:59"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row>
    <row r="549" spans="1:59"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row>
    <row r="550" spans="1:59"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row>
    <row r="551" spans="1:59"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row>
    <row r="552" spans="1:59"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row>
    <row r="553" spans="1:59"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row>
    <row r="554" spans="1:59"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row>
    <row r="555" spans="1:59"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row>
    <row r="556" spans="1:59"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row>
    <row r="557" spans="1:59"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row>
    <row r="558" spans="1:59"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row>
    <row r="559" spans="1:59"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row>
    <row r="560" spans="1:59"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row>
    <row r="561" spans="1:59"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row>
  </sheetData>
  <mergeCells count="15">
    <mergeCell ref="A24:B24"/>
    <mergeCell ref="A25:B25"/>
    <mergeCell ref="A38:L38"/>
    <mergeCell ref="A51:B51"/>
    <mergeCell ref="A6:B6"/>
    <mergeCell ref="A9:B9"/>
    <mergeCell ref="A29:B29"/>
    <mergeCell ref="A31:B31"/>
    <mergeCell ref="A33:B33"/>
    <mergeCell ref="A14:B15"/>
    <mergeCell ref="A16:B16"/>
    <mergeCell ref="A17:B17"/>
    <mergeCell ref="A18:B18"/>
    <mergeCell ref="A19:B19"/>
    <mergeCell ref="A43:L43"/>
  </mergeCells>
  <hyperlinks>
    <hyperlink ref="B40" r:id="rId1" xr:uid="{00000000-0004-0000-0100-000000000000}"/>
    <hyperlink ref="B45" r:id="rId2" xr:uid="{B8252C77-D429-4944-9019-8052E464CD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CF109"/>
  <sheetViews>
    <sheetView showGridLines="0" workbookViewId="0">
      <selection activeCell="B15" sqref="B15"/>
    </sheetView>
  </sheetViews>
  <sheetFormatPr defaultColWidth="8.85546875" defaultRowHeight="15" x14ac:dyDescent="0.25"/>
  <cols>
    <col min="1" max="1" width="8.85546875" customWidth="1"/>
    <col min="2" max="2" width="11.140625" bestFit="1" customWidth="1"/>
    <col min="3" max="5" width="8.85546875" customWidth="1"/>
    <col min="6" max="6" width="9.140625" customWidth="1"/>
    <col min="7" max="7" width="8.85546875" customWidth="1"/>
    <col min="8" max="8" width="10.5703125" customWidth="1"/>
  </cols>
  <sheetData>
    <row r="1" spans="1:84" x14ac:dyDescent="0.25">
      <c r="A1" s="249" t="s">
        <v>62</v>
      </c>
      <c r="B1" s="249"/>
      <c r="C1" s="249"/>
      <c r="D1" s="249"/>
      <c r="E1" s="249"/>
      <c r="F1" s="249"/>
      <c r="G1" s="249"/>
      <c r="H1" s="249"/>
      <c r="I1" s="249"/>
      <c r="J1" s="249"/>
      <c r="K1" s="249"/>
      <c r="L1" s="249"/>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249"/>
      <c r="B2" s="249"/>
      <c r="C2" s="249"/>
      <c r="D2" s="249"/>
      <c r="E2" s="249"/>
      <c r="F2" s="249"/>
      <c r="G2" s="249"/>
      <c r="H2" s="249"/>
      <c r="I2" s="249"/>
      <c r="J2" s="249"/>
      <c r="K2" s="249"/>
      <c r="L2" s="249"/>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5.75"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75" thickBot="1" x14ac:dyDescent="0.3">
      <c r="A4" s="1"/>
      <c r="B4" s="1"/>
      <c r="C4" s="243" t="s">
        <v>94</v>
      </c>
      <c r="D4" s="244"/>
      <c r="E4" s="244"/>
      <c r="F4" s="244"/>
      <c r="G4" s="245"/>
      <c r="H4" s="246" t="s">
        <v>97</v>
      </c>
      <c r="I4" s="247"/>
      <c r="J4" s="247"/>
      <c r="K4" s="247"/>
      <c r="L4" s="248"/>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60.75" customHeight="1" thickBot="1" x14ac:dyDescent="0.3">
      <c r="A5" s="250" t="s">
        <v>0</v>
      </c>
      <c r="B5" s="252" t="s">
        <v>83</v>
      </c>
      <c r="C5" s="254" t="s">
        <v>95</v>
      </c>
      <c r="D5" s="256" t="s">
        <v>1</v>
      </c>
      <c r="E5" s="256" t="s">
        <v>2</v>
      </c>
      <c r="F5" s="258" t="s">
        <v>65</v>
      </c>
      <c r="G5" s="259"/>
      <c r="H5" s="260" t="s">
        <v>96</v>
      </c>
      <c r="I5" s="262" t="s">
        <v>1</v>
      </c>
      <c r="J5" s="262" t="s">
        <v>2</v>
      </c>
      <c r="K5" s="241" t="s">
        <v>65</v>
      </c>
      <c r="L5" s="242"/>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75" thickBot="1" x14ac:dyDescent="0.3">
      <c r="A6" s="251"/>
      <c r="B6" s="253"/>
      <c r="C6" s="255"/>
      <c r="D6" s="257"/>
      <c r="E6" s="257"/>
      <c r="F6" s="36" t="s">
        <v>3</v>
      </c>
      <c r="G6" s="37" t="s">
        <v>4</v>
      </c>
      <c r="H6" s="261"/>
      <c r="I6" s="263"/>
      <c r="J6" s="263"/>
      <c r="K6" s="47" t="s">
        <v>3</v>
      </c>
      <c r="L6" s="48" t="s">
        <v>4</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40">
        <v>2012</v>
      </c>
      <c r="B7" s="92">
        <v>694241</v>
      </c>
      <c r="C7" s="141">
        <v>2950</v>
      </c>
      <c r="D7" s="142">
        <f t="shared" ref="D7:D13" si="0">C7/B7*1000</f>
        <v>4.2492448587738263</v>
      </c>
      <c r="E7" s="142">
        <f t="shared" ref="E7:E13" si="1">EXP(1.96/SQRT(C7))</f>
        <v>1.0367455470410629</v>
      </c>
      <c r="F7" s="142">
        <f t="shared" ref="F7:F13" si="2">D7/E7</f>
        <v>4.0986381575512318</v>
      </c>
      <c r="G7" s="143">
        <f t="shared" ref="G7:G13" si="3">D7*E7</f>
        <v>4.4053856856208951</v>
      </c>
      <c r="H7" s="141">
        <v>2874</v>
      </c>
      <c r="I7" s="144">
        <f t="shared" ref="I7:I13" si="4">H7/B7*1000</f>
        <v>4.1397727878359243</v>
      </c>
      <c r="J7" s="145">
        <f t="shared" ref="J7:J13" si="5">EXP(1.96/SQRT(H7))</f>
        <v>1.0372371041181676</v>
      </c>
      <c r="K7" s="145">
        <f t="shared" ref="K7:K13" si="6">I7/J7</f>
        <v>3.9911537790151201</v>
      </c>
      <c r="L7" s="146">
        <f t="shared" ref="L7:L13" si="7">J7*I7</f>
        <v>4.2939259381621273</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2">
        <v>2013</v>
      </c>
      <c r="B8" s="93">
        <v>664517</v>
      </c>
      <c r="C8" s="61">
        <v>2966</v>
      </c>
      <c r="D8" s="45">
        <f t="shared" si="0"/>
        <v>4.4633922081752608</v>
      </c>
      <c r="E8" s="45">
        <f t="shared" si="1"/>
        <v>1.0366445050713511</v>
      </c>
      <c r="F8" s="45">
        <f t="shared" si="2"/>
        <v>4.3056150747338888</v>
      </c>
      <c r="G8" s="46">
        <f t="shared" si="3"/>
        <v>4.6269510065831678</v>
      </c>
      <c r="H8" s="61">
        <v>2904</v>
      </c>
      <c r="I8" s="147">
        <f t="shared" si="4"/>
        <v>4.3700913595889945</v>
      </c>
      <c r="J8" s="63">
        <f t="shared" si="5"/>
        <v>1.0370407363220826</v>
      </c>
      <c r="K8" s="63">
        <f t="shared" si="6"/>
        <v>4.2140016361244825</v>
      </c>
      <c r="L8" s="69">
        <f t="shared" si="7"/>
        <v>4.5319627613429416</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5">
      <c r="A9" s="2">
        <v>2014</v>
      </c>
      <c r="B9" s="93">
        <v>661496</v>
      </c>
      <c r="C9" s="61">
        <v>3097</v>
      </c>
      <c r="D9" s="45">
        <f t="shared" si="0"/>
        <v>4.6818121349184274</v>
      </c>
      <c r="E9" s="45">
        <f t="shared" si="1"/>
        <v>1.0358472440166098</v>
      </c>
      <c r="F9" s="45">
        <f t="shared" si="2"/>
        <v>4.5197901157357858</v>
      </c>
      <c r="G9" s="46">
        <f t="shared" si="3"/>
        <v>4.8496421969587731</v>
      </c>
      <c r="H9" s="61">
        <v>3041</v>
      </c>
      <c r="I9" s="147">
        <f t="shared" si="4"/>
        <v>4.5971555383554854</v>
      </c>
      <c r="J9" s="63">
        <f t="shared" si="5"/>
        <v>1.0361816755173987</v>
      </c>
      <c r="K9" s="63">
        <f t="shared" si="6"/>
        <v>4.4366308022770022</v>
      </c>
      <c r="L9" s="69">
        <f t="shared" si="7"/>
        <v>4.7634883283472762</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2">
        <v>2015</v>
      </c>
      <c r="B10" s="93">
        <v>664399</v>
      </c>
      <c r="C10" s="61">
        <v>3055</v>
      </c>
      <c r="D10" s="45">
        <f t="shared" si="0"/>
        <v>4.598140575166429</v>
      </c>
      <c r="E10" s="45">
        <f t="shared" si="1"/>
        <v>1.0360971960237457</v>
      </c>
      <c r="F10" s="45">
        <f t="shared" si="2"/>
        <v>4.437943267111252</v>
      </c>
      <c r="G10" s="46">
        <f t="shared" si="3"/>
        <v>4.7641205568529505</v>
      </c>
      <c r="H10" s="61">
        <v>3001</v>
      </c>
      <c r="I10" s="147">
        <f t="shared" si="4"/>
        <v>4.5168641132813265</v>
      </c>
      <c r="J10" s="63">
        <f t="shared" si="5"/>
        <v>1.0364263333084387</v>
      </c>
      <c r="K10" s="63">
        <f t="shared" si="6"/>
        <v>4.3581140001168954</v>
      </c>
      <c r="L10" s="69">
        <f t="shared" si="7"/>
        <v>4.6813969109806379</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2">
        <v>2016</v>
      </c>
      <c r="B11" s="93">
        <v>663157</v>
      </c>
      <c r="C11" s="61">
        <v>3074</v>
      </c>
      <c r="D11" s="45">
        <f t="shared" si="0"/>
        <v>4.6354030795120913</v>
      </c>
      <c r="E11" s="45">
        <f t="shared" si="1"/>
        <v>1.0359834805640815</v>
      </c>
      <c r="F11" s="45">
        <f t="shared" si="2"/>
        <v>4.4743986429090219</v>
      </c>
      <c r="G11" s="46">
        <f t="shared" si="3"/>
        <v>4.8022010161303985</v>
      </c>
      <c r="H11" s="61">
        <v>3009</v>
      </c>
      <c r="I11" s="147">
        <f t="shared" si="4"/>
        <v>4.5373870742524014</v>
      </c>
      <c r="J11" s="63">
        <f t="shared" si="5"/>
        <v>1.0363770070773488</v>
      </c>
      <c r="K11" s="63">
        <f t="shared" si="6"/>
        <v>4.3781240255880736</v>
      </c>
      <c r="L11" s="69">
        <f t="shared" si="7"/>
        <v>4.7024436359651522</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2">
        <v>2017</v>
      </c>
      <c r="B12" s="93">
        <v>646794</v>
      </c>
      <c r="C12" s="61">
        <v>2947</v>
      </c>
      <c r="D12" s="45">
        <f t="shared" si="0"/>
        <v>4.5563193226900678</v>
      </c>
      <c r="E12" s="45">
        <f t="shared" si="1"/>
        <v>1.0367645850650062</v>
      </c>
      <c r="F12" s="45">
        <f t="shared" si="2"/>
        <v>4.3947482276358638</v>
      </c>
      <c r="G12" s="46">
        <f t="shared" si="3"/>
        <v>4.7238305120124382</v>
      </c>
      <c r="H12" s="61">
        <v>2890</v>
      </c>
      <c r="I12" s="147">
        <f t="shared" si="4"/>
        <v>4.4681923456309125</v>
      </c>
      <c r="J12" s="63">
        <f t="shared" si="5"/>
        <v>1.0371319894745341</v>
      </c>
      <c r="K12" s="63">
        <f t="shared" si="6"/>
        <v>4.3082195814775082</v>
      </c>
      <c r="L12" s="69">
        <f t="shared" si="7"/>
        <v>4.6341052167790737</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2">
        <v>2018</v>
      </c>
      <c r="B13" s="93">
        <v>625310</v>
      </c>
      <c r="C13" s="61">
        <v>2872</v>
      </c>
      <c r="D13" s="45">
        <f t="shared" si="0"/>
        <v>4.5929219107322767</v>
      </c>
      <c r="E13" s="45">
        <f t="shared" si="1"/>
        <v>1.0372503059280138</v>
      </c>
      <c r="F13" s="62">
        <f t="shared" si="2"/>
        <v>4.4279783621013751</v>
      </c>
      <c r="G13" s="46">
        <f t="shared" si="3"/>
        <v>4.7640096570105319</v>
      </c>
      <c r="H13" s="61">
        <v>2803</v>
      </c>
      <c r="I13" s="63">
        <f t="shared" si="4"/>
        <v>4.4825766419855748</v>
      </c>
      <c r="J13" s="63">
        <f t="shared" si="5"/>
        <v>1.0377144921235073</v>
      </c>
      <c r="K13" s="63">
        <f t="shared" si="6"/>
        <v>4.3196627550346136</v>
      </c>
      <c r="L13" s="69">
        <f t="shared" si="7"/>
        <v>4.6516347434427576</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2">
        <v>2019</v>
      </c>
      <c r="B14" s="93">
        <v>610140</v>
      </c>
      <c r="C14" s="61">
        <v>2591</v>
      </c>
      <c r="D14" s="45">
        <f>C14/B14*1000</f>
        <v>4.2465663618185987</v>
      </c>
      <c r="E14" s="45">
        <f>EXP(1.96/SQRT(C14))</f>
        <v>1.0392564071852981</v>
      </c>
      <c r="F14" s="62">
        <f>D14/E14</f>
        <v>4.0861584614329365</v>
      </c>
      <c r="G14" s="46">
        <f>D14*E14</f>
        <v>4.4132713000575396</v>
      </c>
      <c r="H14" s="61">
        <v>2538</v>
      </c>
      <c r="I14" s="63">
        <f>H14/B14*1000</f>
        <v>4.1597010522175237</v>
      </c>
      <c r="J14" s="63">
        <f>EXP(1.96/SQRT(H14))</f>
        <v>1.0396721611898072</v>
      </c>
      <c r="K14" s="63">
        <f>I14/J14</f>
        <v>4.000973775672839</v>
      </c>
      <c r="L14" s="69">
        <f>J14*I14</f>
        <v>4.3247253828625078</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65">
        <v>2020</v>
      </c>
      <c r="B15" s="94">
        <v>584509</v>
      </c>
      <c r="C15" s="68">
        <v>2432</v>
      </c>
      <c r="D15" s="67">
        <f>C15/B15*1000</f>
        <v>4.1607571483073826</v>
      </c>
      <c r="E15" s="67">
        <f>EXP(1.96/SQRT(C15))</f>
        <v>1.0405446189758205</v>
      </c>
      <c r="F15" s="74">
        <f>D15/E15</f>
        <v>3.9986340541578138</v>
      </c>
      <c r="G15" s="70">
        <f>D15*E15</f>
        <v>4.3294534615364269</v>
      </c>
      <c r="H15" s="66">
        <v>2374</v>
      </c>
      <c r="I15" s="67">
        <f>H15/B15*1000</f>
        <v>4.0615285650007102</v>
      </c>
      <c r="J15" s="67">
        <f>EXP(1.96/SQRT(H15))</f>
        <v>1.041046878810556</v>
      </c>
      <c r="K15" s="74">
        <f>I15/J15</f>
        <v>3.9013887344258631</v>
      </c>
      <c r="L15" s="70">
        <f>J15*I15</f>
        <v>4.2282416357939061</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75" thickBot="1" x14ac:dyDescent="0.3">
      <c r="A16" s="71">
        <v>2021</v>
      </c>
      <c r="B16" s="91">
        <f>595300</f>
        <v>595300</v>
      </c>
      <c r="C16" s="75">
        <v>2490</v>
      </c>
      <c r="D16" s="76">
        <f>C16/B16*1000</f>
        <v>4.1827649924407861</v>
      </c>
      <c r="E16" s="76">
        <f>EXP(1.96/SQRT(C16))</f>
        <v>1.0400602414914737</v>
      </c>
      <c r="F16" s="77">
        <f>D16/E16</f>
        <v>4.0216564633242697</v>
      </c>
      <c r="G16" s="78">
        <f>D16*E16</f>
        <v>4.3503275681400462</v>
      </c>
      <c r="H16" s="75">
        <v>2433</v>
      </c>
      <c r="I16" s="76">
        <f>H16/B16*1000</f>
        <v>4.0870149504451536</v>
      </c>
      <c r="J16" s="76">
        <f>EXP(1.96/SQRT(H16))</f>
        <v>1.0405361192337375</v>
      </c>
      <c r="K16" s="77">
        <f>I16/J16</f>
        <v>3.9277972911261143</v>
      </c>
      <c r="L16" s="78">
        <f>J16*I16</f>
        <v>4.2526866757864656</v>
      </c>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5">
      <c r="A17" s="26"/>
      <c r="B17" s="26"/>
      <c r="C17" s="1"/>
      <c r="D17" s="27"/>
      <c r="E17" s="27"/>
      <c r="F17" s="27"/>
      <c r="G17" s="27"/>
      <c r="H17" s="1"/>
      <c r="I17" s="6"/>
      <c r="J17" s="6"/>
      <c r="K17" s="6"/>
      <c r="L17" s="6"/>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5">
      <c r="A18" s="26" t="s">
        <v>66</v>
      </c>
      <c r="B18" s="26"/>
      <c r="C18" s="1"/>
      <c r="D18" s="27"/>
      <c r="E18" s="27"/>
      <c r="F18" s="27"/>
      <c r="G18" s="27"/>
      <c r="H18" s="1"/>
      <c r="I18" s="6"/>
      <c r="J18" s="6"/>
      <c r="K18" s="6"/>
      <c r="L18" s="6"/>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23" t="s">
        <v>59</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 t="s">
        <v>93</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row r="108" spans="1:8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row>
    <row r="109" spans="1:8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row>
  </sheetData>
  <mergeCells count="13">
    <mergeCell ref="K5:L5"/>
    <mergeCell ref="C4:G4"/>
    <mergeCell ref="H4:L4"/>
    <mergeCell ref="A1:L2"/>
    <mergeCell ref="A5:A6"/>
    <mergeCell ref="B5:B6"/>
    <mergeCell ref="C5:C6"/>
    <mergeCell ref="D5:D6"/>
    <mergeCell ref="E5:E6"/>
    <mergeCell ref="F5:G5"/>
    <mergeCell ref="H5:H6"/>
    <mergeCell ref="I5:I6"/>
    <mergeCell ref="J5:J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CF107"/>
  <sheetViews>
    <sheetView showGridLines="0" workbookViewId="0">
      <selection activeCell="E25" sqref="E25"/>
    </sheetView>
  </sheetViews>
  <sheetFormatPr defaultColWidth="8.85546875" defaultRowHeight="15" x14ac:dyDescent="0.25"/>
  <cols>
    <col min="1" max="7" width="8.85546875" customWidth="1"/>
    <col min="8" max="8" width="15" customWidth="1"/>
  </cols>
  <sheetData>
    <row r="1" spans="1:84" x14ac:dyDescent="0.25">
      <c r="A1" s="249" t="s">
        <v>63</v>
      </c>
      <c r="B1" s="249"/>
      <c r="C1" s="249"/>
      <c r="D1" s="249"/>
      <c r="E1" s="249"/>
      <c r="F1" s="249"/>
      <c r="G1" s="249"/>
      <c r="H1" s="249"/>
      <c r="I1" s="249"/>
      <c r="J1" s="249"/>
      <c r="K1" s="249"/>
      <c r="L1" s="249"/>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249"/>
      <c r="B2" s="249"/>
      <c r="C2" s="249"/>
      <c r="D2" s="249"/>
      <c r="E2" s="249"/>
      <c r="F2" s="249"/>
      <c r="G2" s="249"/>
      <c r="H2" s="249"/>
      <c r="I2" s="249"/>
      <c r="J2" s="249"/>
      <c r="K2" s="249"/>
      <c r="L2" s="249"/>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5.75"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75" thickBot="1" x14ac:dyDescent="0.3">
      <c r="A4" s="1"/>
      <c r="B4" s="1"/>
      <c r="C4" s="243" t="s">
        <v>94</v>
      </c>
      <c r="D4" s="244"/>
      <c r="E4" s="244"/>
      <c r="F4" s="244"/>
      <c r="G4" s="245"/>
      <c r="H4" s="246" t="s">
        <v>97</v>
      </c>
      <c r="I4" s="247"/>
      <c r="J4" s="247"/>
      <c r="K4" s="247"/>
      <c r="L4" s="248"/>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69.75" customHeight="1" thickBot="1" x14ac:dyDescent="0.3">
      <c r="A5" s="250" t="s">
        <v>0</v>
      </c>
      <c r="B5" s="252" t="s">
        <v>81</v>
      </c>
      <c r="C5" s="264" t="s">
        <v>99</v>
      </c>
      <c r="D5" s="256" t="s">
        <v>1</v>
      </c>
      <c r="E5" s="256" t="s">
        <v>2</v>
      </c>
      <c r="F5" s="258" t="s">
        <v>65</v>
      </c>
      <c r="G5" s="259"/>
      <c r="H5" s="260" t="s">
        <v>100</v>
      </c>
      <c r="I5" s="262" t="s">
        <v>1</v>
      </c>
      <c r="J5" s="262" t="s">
        <v>2</v>
      </c>
      <c r="K5" s="241" t="s">
        <v>65</v>
      </c>
      <c r="L5" s="242"/>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75" thickBot="1" x14ac:dyDescent="0.3">
      <c r="A6" s="251"/>
      <c r="B6" s="253"/>
      <c r="C6" s="265"/>
      <c r="D6" s="257"/>
      <c r="E6" s="257"/>
      <c r="F6" s="36" t="s">
        <v>3</v>
      </c>
      <c r="G6" s="37" t="s">
        <v>4</v>
      </c>
      <c r="H6" s="261"/>
      <c r="I6" s="263"/>
      <c r="J6" s="263"/>
      <c r="K6" s="38" t="s">
        <v>3</v>
      </c>
      <c r="L6" s="39" t="s">
        <v>4</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48">
        <v>2012</v>
      </c>
      <c r="B7" s="92">
        <v>640787</v>
      </c>
      <c r="C7" s="149">
        <v>1714</v>
      </c>
      <c r="D7" s="142">
        <f t="shared" ref="D7:D13" si="0">C7/B7*1000</f>
        <v>2.674835787867107</v>
      </c>
      <c r="E7" s="142">
        <f t="shared" ref="E7:E13" si="1">EXP(1.96/SQRT(C7))</f>
        <v>1.0484809923131806</v>
      </c>
      <c r="F7" s="142">
        <f t="shared" ref="F7:F13" si="2">D7/E7</f>
        <v>2.5511533422898096</v>
      </c>
      <c r="G7" s="143">
        <f t="shared" ref="G7:G13" si="3">D7*E7</f>
        <v>2.8045144811377125</v>
      </c>
      <c r="H7" s="149">
        <v>1661</v>
      </c>
      <c r="I7" s="144">
        <f t="shared" ref="I7:I13" si="4">H7/B7*1000</f>
        <v>2.5921249962936201</v>
      </c>
      <c r="J7" s="145">
        <f t="shared" ref="J7:J13" si="5">EXP(1.96/SQRT(H7))</f>
        <v>1.0492669994986326</v>
      </c>
      <c r="K7" s="145">
        <f t="shared" ref="K7:K13" si="6">I7/J7</f>
        <v>2.4704150588288831</v>
      </c>
      <c r="L7" s="146">
        <f t="shared" ref="L7:L13" si="7">J7*I7</f>
        <v>2.7198312171864107</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150">
        <v>2013</v>
      </c>
      <c r="B8" s="93">
        <v>612816</v>
      </c>
      <c r="C8" s="96">
        <v>1754</v>
      </c>
      <c r="D8" s="45">
        <f t="shared" si="0"/>
        <v>2.8621968094827812</v>
      </c>
      <c r="E8" s="45">
        <f t="shared" si="1"/>
        <v>1.0479118888749142</v>
      </c>
      <c r="F8" s="45">
        <f t="shared" si="2"/>
        <v>2.7313334640718372</v>
      </c>
      <c r="G8" s="46">
        <f t="shared" si="3"/>
        <v>2.9993300649568542</v>
      </c>
      <c r="H8" s="96">
        <v>1713</v>
      </c>
      <c r="I8" s="147">
        <f t="shared" si="4"/>
        <v>2.795292551108326</v>
      </c>
      <c r="J8" s="63">
        <f t="shared" si="5"/>
        <v>1.0484954788140737</v>
      </c>
      <c r="K8" s="63">
        <f t="shared" si="6"/>
        <v>2.6660034378689068</v>
      </c>
      <c r="L8" s="69">
        <f t="shared" si="7"/>
        <v>2.9308516017997377</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5">
      <c r="A9" s="150">
        <v>2014</v>
      </c>
      <c r="B9" s="93">
        <v>607972</v>
      </c>
      <c r="C9" s="96">
        <v>1848</v>
      </c>
      <c r="D9" s="45">
        <f t="shared" si="0"/>
        <v>3.0396136664188482</v>
      </c>
      <c r="E9" s="45">
        <f t="shared" si="1"/>
        <v>1.0466490985742616</v>
      </c>
      <c r="F9" s="45">
        <f t="shared" si="2"/>
        <v>2.9041382355933711</v>
      </c>
      <c r="G9" s="46">
        <f t="shared" si="3"/>
        <v>3.1814089039712936</v>
      </c>
      <c r="H9" s="96">
        <v>1804</v>
      </c>
      <c r="I9" s="147">
        <f t="shared" si="4"/>
        <v>2.9672419124564948</v>
      </c>
      <c r="J9" s="63">
        <f t="shared" si="5"/>
        <v>1.0472277114804429</v>
      </c>
      <c r="K9" s="63">
        <f t="shared" si="6"/>
        <v>2.8334257009507224</v>
      </c>
      <c r="L9" s="69">
        <f t="shared" si="7"/>
        <v>3.1073779573906677</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150">
        <v>2015</v>
      </c>
      <c r="B10" s="93">
        <v>609076</v>
      </c>
      <c r="C10" s="96">
        <v>1808</v>
      </c>
      <c r="D10" s="45">
        <f t="shared" si="0"/>
        <v>2.9684308690541084</v>
      </c>
      <c r="E10" s="45">
        <f t="shared" si="1"/>
        <v>1.0471742255178769</v>
      </c>
      <c r="F10" s="45">
        <f t="shared" si="2"/>
        <v>2.8347058175406099</v>
      </c>
      <c r="G10" s="46">
        <f t="shared" si="3"/>
        <v>3.1084642963050939</v>
      </c>
      <c r="H10" s="96">
        <v>1771</v>
      </c>
      <c r="I10" s="147">
        <f t="shared" si="4"/>
        <v>2.9076831134374035</v>
      </c>
      <c r="J10" s="63">
        <f t="shared" si="5"/>
        <v>1.0476759695603239</v>
      </c>
      <c r="K10" s="63">
        <f t="shared" si="6"/>
        <v>2.7753649009031531</v>
      </c>
      <c r="L10" s="69">
        <f t="shared" si="7"/>
        <v>3.0463097250447131</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150">
        <v>2016</v>
      </c>
      <c r="B11" s="93">
        <v>609118</v>
      </c>
      <c r="C11" s="96">
        <v>1760</v>
      </c>
      <c r="D11" s="45">
        <f t="shared" si="0"/>
        <v>2.8894237241388367</v>
      </c>
      <c r="E11" s="45">
        <f t="shared" si="1"/>
        <v>1.0478282269397654</v>
      </c>
      <c r="F11" s="45">
        <f t="shared" si="2"/>
        <v>2.7575356817572501</v>
      </c>
      <c r="G11" s="46">
        <f t="shared" si="3"/>
        <v>3.027619737742091</v>
      </c>
      <c r="H11" s="96">
        <v>1722</v>
      </c>
      <c r="I11" s="147">
        <f t="shared" si="4"/>
        <v>2.8270384391858392</v>
      </c>
      <c r="J11" s="63">
        <f t="shared" si="5"/>
        <v>1.0483655621129335</v>
      </c>
      <c r="K11" s="63">
        <f t="shared" si="6"/>
        <v>2.6966151325002232</v>
      </c>
      <c r="L11" s="69">
        <f t="shared" si="7"/>
        <v>2.9637697424119325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2">
        <v>2017</v>
      </c>
      <c r="B12" s="151">
        <v>593339</v>
      </c>
      <c r="C12" s="96">
        <v>1692</v>
      </c>
      <c r="D12" s="62">
        <f t="shared" si="0"/>
        <v>2.8516581583209599</v>
      </c>
      <c r="E12" s="45">
        <f t="shared" si="1"/>
        <v>1.0488027028540334</v>
      </c>
      <c r="F12" s="45">
        <f t="shared" si="2"/>
        <v>2.7189653025883151</v>
      </c>
      <c r="G12" s="46">
        <f t="shared" si="3"/>
        <v>2.990826784062778</v>
      </c>
      <c r="H12" s="96">
        <v>1650</v>
      </c>
      <c r="I12" s="147">
        <f t="shared" si="4"/>
        <v>2.7808723175115744</v>
      </c>
      <c r="J12" s="63">
        <f t="shared" si="5"/>
        <v>1.0494349374093475</v>
      </c>
      <c r="K12" s="63">
        <f t="shared" si="6"/>
        <v>2.64987586974804</v>
      </c>
      <c r="L12" s="69">
        <f t="shared" si="7"/>
        <v>2.9183445664711463</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2">
        <v>2018</v>
      </c>
      <c r="B13" s="94">
        <v>574063</v>
      </c>
      <c r="C13" s="96">
        <v>1627</v>
      </c>
      <c r="D13" s="45">
        <f t="shared" si="0"/>
        <v>2.8341837045759783</v>
      </c>
      <c r="E13" s="45">
        <f t="shared" si="1"/>
        <v>1.0497916569781394</v>
      </c>
      <c r="F13" s="45">
        <f t="shared" si="2"/>
        <v>2.6997582670205929</v>
      </c>
      <c r="G13" s="46">
        <f t="shared" si="3"/>
        <v>2.9753024074072578</v>
      </c>
      <c r="H13" s="96">
        <v>1587</v>
      </c>
      <c r="I13" s="63">
        <f t="shared" si="4"/>
        <v>2.7645049410953155</v>
      </c>
      <c r="J13" s="63">
        <f t="shared" si="5"/>
        <v>1.0504307139378448</v>
      </c>
      <c r="K13" s="63">
        <f t="shared" si="6"/>
        <v>2.6317822817002039</v>
      </c>
      <c r="L13" s="69">
        <f t="shared" si="7"/>
        <v>2.903920898959452</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2">
        <v>2019</v>
      </c>
      <c r="B14" s="94">
        <v>560765</v>
      </c>
      <c r="C14" s="96">
        <v>1473</v>
      </c>
      <c r="D14" s="45">
        <f>C14/B14*1000</f>
        <v>2.626768789064938</v>
      </c>
      <c r="E14" s="45">
        <f>EXP(1.96/SQRT(C14))</f>
        <v>1.0523951773923776</v>
      </c>
      <c r="F14" s="62">
        <f>D14/E14</f>
        <v>2.4959909029358531</v>
      </c>
      <c r="G14" s="46">
        <f>D14*E14</f>
        <v>2.7643988057367563</v>
      </c>
      <c r="H14" s="96">
        <v>1439</v>
      </c>
      <c r="I14" s="63">
        <f>H14/B14*1000</f>
        <v>2.5661373302542065</v>
      </c>
      <c r="J14" s="63">
        <f>EXP(1.96/SQRT(H14))</f>
        <v>1.0530265838723032</v>
      </c>
      <c r="K14" s="63">
        <f>I14/J14</f>
        <v>2.4369159996110725</v>
      </c>
      <c r="L14" s="69">
        <f>J14*I14</f>
        <v>2.7022108266247793</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65">
        <v>2020</v>
      </c>
      <c r="B15" s="94">
        <v>538715</v>
      </c>
      <c r="C15" s="97">
        <v>1392</v>
      </c>
      <c r="D15" s="67">
        <f>C15/B15*1000</f>
        <v>2.5839265659950068</v>
      </c>
      <c r="E15" s="67">
        <f>EXP(1.96/SQRT(C15))</f>
        <v>1.0539378833790949</v>
      </c>
      <c r="F15" s="67">
        <f>D15/E15</f>
        <v>2.4516877196884899</v>
      </c>
      <c r="G15" s="70">
        <f>D15*E15</f>
        <v>2.7232980957717907</v>
      </c>
      <c r="H15" s="97">
        <v>1360</v>
      </c>
      <c r="I15" s="74">
        <f>H15/B15*1000</f>
        <v>2.5245259552824777</v>
      </c>
      <c r="J15" s="67">
        <f>EXP(1.96/SQRT(H15))</f>
        <v>1.0545856723558691</v>
      </c>
      <c r="K15" s="67">
        <f>I15/J15</f>
        <v>2.3938557306993058</v>
      </c>
      <c r="L15" s="70">
        <f>J15*I15</f>
        <v>2.6623289019314145</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75" thickBot="1" x14ac:dyDescent="0.3">
      <c r="A16" s="88">
        <v>2021</v>
      </c>
      <c r="B16" s="95">
        <v>548327</v>
      </c>
      <c r="C16" s="109">
        <v>1344</v>
      </c>
      <c r="D16" s="89">
        <f>C16/B16*1000</f>
        <v>2.4510921402739605</v>
      </c>
      <c r="E16" s="89">
        <f>EXP(1.96/SQRT(C16))</f>
        <v>1.0549183632284</v>
      </c>
      <c r="F16" s="89">
        <f>D16/E16</f>
        <v>2.3234898791341596</v>
      </c>
      <c r="G16" s="81">
        <f>D16*E16</f>
        <v>2.5857021087398024</v>
      </c>
      <c r="H16" s="109">
        <v>1311</v>
      </c>
      <c r="I16" s="89">
        <f>H16/B16*1000</f>
        <v>2.3909090743297337</v>
      </c>
      <c r="J16" s="89">
        <f>EXP(1.96/SQRT(H16))</f>
        <v>1.0556240211545975</v>
      </c>
      <c r="K16" s="89">
        <f>I16/J16</f>
        <v>2.2649248467410366</v>
      </c>
      <c r="L16" s="81">
        <f>J16*I16</f>
        <v>2.5239010512589699</v>
      </c>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5">
      <c r="A17" s="1"/>
      <c r="B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5">
      <c r="A18" s="26" t="s">
        <v>66</v>
      </c>
      <c r="B18" s="26"/>
      <c r="D18" s="27"/>
      <c r="E18" s="27"/>
      <c r="F18" s="27"/>
      <c r="G18" s="27"/>
      <c r="H18" s="1"/>
      <c r="I18" s="6"/>
      <c r="J18" s="6"/>
      <c r="K18" s="6"/>
      <c r="L18" s="6"/>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23" t="s">
        <v>59</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 t="s">
        <v>98</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
      <c r="C25" s="1"/>
      <c r="D25" s="1"/>
      <c r="E25" s="233"/>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sheetData>
  <mergeCells count="13">
    <mergeCell ref="I5:I6"/>
    <mergeCell ref="J5:J6"/>
    <mergeCell ref="K5:L5"/>
    <mergeCell ref="A1:L2"/>
    <mergeCell ref="C4:G4"/>
    <mergeCell ref="H4:L4"/>
    <mergeCell ref="A5:A6"/>
    <mergeCell ref="B5:B6"/>
    <mergeCell ref="C5:C6"/>
    <mergeCell ref="D5:D6"/>
    <mergeCell ref="E5:E6"/>
    <mergeCell ref="F5:G5"/>
    <mergeCell ref="H5:H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H107"/>
  <sheetViews>
    <sheetView showGridLines="0" workbookViewId="0">
      <selection activeCell="G26" sqref="G26"/>
    </sheetView>
  </sheetViews>
  <sheetFormatPr defaultColWidth="8.85546875" defaultRowHeight="15" x14ac:dyDescent="0.25"/>
  <cols>
    <col min="1" max="1" width="8.85546875" customWidth="1"/>
    <col min="2" max="2" width="13" customWidth="1"/>
    <col min="3" max="3" width="12.140625" customWidth="1"/>
    <col min="4" max="5" width="12.42578125" customWidth="1"/>
    <col min="6" max="6" width="15" customWidth="1"/>
    <col min="7" max="8" width="8.85546875" customWidth="1"/>
    <col min="9" max="9" width="9.42578125" customWidth="1"/>
    <col min="10" max="10" width="15.5703125" customWidth="1"/>
    <col min="11" max="11" width="14.140625" customWidth="1"/>
    <col min="12" max="12" width="9.42578125" bestFit="1" customWidth="1"/>
    <col min="13" max="14" width="10.42578125" bestFit="1" customWidth="1"/>
  </cols>
  <sheetData>
    <row r="1" spans="1:86" x14ac:dyDescent="0.25">
      <c r="A1" s="266" t="s">
        <v>64</v>
      </c>
      <c r="B1" s="239"/>
      <c r="C1" s="239"/>
      <c r="D1" s="239"/>
      <c r="E1" s="239"/>
      <c r="F1" s="239"/>
      <c r="G1" s="239"/>
      <c r="H1" s="239"/>
      <c r="I1" s="239"/>
      <c r="J1" s="239"/>
      <c r="K1" s="239"/>
      <c r="L1" s="239"/>
      <c r="M1" s="239"/>
      <c r="N1" s="239"/>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row>
    <row r="2" spans="1:86" x14ac:dyDescent="0.25">
      <c r="A2" s="239"/>
      <c r="B2" s="239"/>
      <c r="C2" s="239"/>
      <c r="D2" s="239"/>
      <c r="E2" s="239"/>
      <c r="F2" s="239"/>
      <c r="G2" s="239"/>
      <c r="H2" s="239"/>
      <c r="I2" s="239"/>
      <c r="J2" s="239"/>
      <c r="K2" s="239"/>
      <c r="L2" s="239"/>
      <c r="M2" s="239"/>
      <c r="N2" s="23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row>
    <row r="3" spans="1:86" ht="15.75"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row>
    <row r="4" spans="1:86" ht="15.75" thickBot="1" x14ac:dyDescent="0.3">
      <c r="A4" s="1"/>
      <c r="B4" s="1"/>
      <c r="C4" s="1"/>
      <c r="D4" s="1"/>
      <c r="E4" s="243" t="s">
        <v>94</v>
      </c>
      <c r="F4" s="244"/>
      <c r="G4" s="244"/>
      <c r="H4" s="244"/>
      <c r="I4" s="245"/>
      <c r="J4" s="246" t="s">
        <v>97</v>
      </c>
      <c r="K4" s="247"/>
      <c r="L4" s="247"/>
      <c r="M4" s="247"/>
      <c r="N4" s="248"/>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row>
    <row r="5" spans="1:86" ht="68.25" customHeight="1" thickBot="1" x14ac:dyDescent="0.3">
      <c r="A5" s="267" t="s">
        <v>0</v>
      </c>
      <c r="B5" s="269" t="s">
        <v>84</v>
      </c>
      <c r="C5" s="271" t="s">
        <v>85</v>
      </c>
      <c r="D5" s="273" t="s">
        <v>86</v>
      </c>
      <c r="E5" s="254" t="s">
        <v>111</v>
      </c>
      <c r="F5" s="256" t="s">
        <v>60</v>
      </c>
      <c r="G5" s="256" t="s">
        <v>2</v>
      </c>
      <c r="H5" s="258" t="s">
        <v>65</v>
      </c>
      <c r="I5" s="259"/>
      <c r="J5" s="260" t="s">
        <v>102</v>
      </c>
      <c r="K5" s="262" t="s">
        <v>60</v>
      </c>
      <c r="L5" s="262" t="s">
        <v>2</v>
      </c>
      <c r="M5" s="241" t="s">
        <v>65</v>
      </c>
      <c r="N5" s="242"/>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row>
    <row r="6" spans="1:86" ht="15.75" thickBot="1" x14ac:dyDescent="0.3">
      <c r="A6" s="268"/>
      <c r="B6" s="270"/>
      <c r="C6" s="272"/>
      <c r="D6" s="274"/>
      <c r="E6" s="255"/>
      <c r="F6" s="257"/>
      <c r="G6" s="257"/>
      <c r="H6" s="36" t="s">
        <v>3</v>
      </c>
      <c r="I6" s="37" t="s">
        <v>4</v>
      </c>
      <c r="J6" s="261"/>
      <c r="K6" s="263"/>
      <c r="L6" s="263"/>
      <c r="M6" s="38" t="s">
        <v>3</v>
      </c>
      <c r="N6" s="39" t="s">
        <v>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row>
    <row r="7" spans="1:86" x14ac:dyDescent="0.25">
      <c r="A7" s="148">
        <v>2012</v>
      </c>
      <c r="B7" s="98">
        <v>49949</v>
      </c>
      <c r="C7" s="98">
        <v>8003</v>
      </c>
      <c r="D7" s="92">
        <v>14591</v>
      </c>
      <c r="E7" s="152">
        <v>1236</v>
      </c>
      <c r="F7" s="142">
        <f t="shared" ref="F7:F13" si="0">E7/B7*1000</f>
        <v>24.745240144947847</v>
      </c>
      <c r="G7" s="142">
        <f t="shared" ref="G7:G13" si="1">EXP(1.96/SQRT(E7))</f>
        <v>1.057333583970411</v>
      </c>
      <c r="H7" s="142">
        <f t="shared" ref="H7:H13" si="2">F7/G7</f>
        <v>23.403437212338023</v>
      </c>
      <c r="I7" s="153">
        <f t="shared" ref="I7:I13" si="3">F7*G7</f>
        <v>26.163973448666198</v>
      </c>
      <c r="J7" s="149">
        <v>1213</v>
      </c>
      <c r="K7" s="144">
        <f t="shared" ref="K7:K13" si="4">J7/B7*1000</f>
        <v>24.284770465875194</v>
      </c>
      <c r="L7" s="145">
        <f t="shared" ref="L7:L13" si="5">EXP(1.96/SQRT(J7))</f>
        <v>1.0578899568280984</v>
      </c>
      <c r="M7" s="145">
        <f t="shared" ref="M7:M13" si="6">K7/L7</f>
        <v>22.955856900928442</v>
      </c>
      <c r="N7" s="146">
        <f t="shared" ref="N7:N13" si="7">L7*K7</f>
        <v>25.690614779724989</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row>
    <row r="8" spans="1:86" x14ac:dyDescent="0.25">
      <c r="A8" s="150">
        <v>2013</v>
      </c>
      <c r="B8" s="99">
        <v>48844</v>
      </c>
      <c r="C8" s="99">
        <v>7709</v>
      </c>
      <c r="D8" s="93">
        <v>14056</v>
      </c>
      <c r="E8" s="154">
        <v>1212</v>
      </c>
      <c r="F8" s="45">
        <f t="shared" si="0"/>
        <v>24.813692572270902</v>
      </c>
      <c r="G8" s="45">
        <f t="shared" si="1"/>
        <v>1.0579145123424443</v>
      </c>
      <c r="H8" s="45">
        <f t="shared" si="2"/>
        <v>23.455290841344251</v>
      </c>
      <c r="I8" s="155">
        <f t="shared" si="3"/>
        <v>26.250765477009303</v>
      </c>
      <c r="J8" s="96">
        <v>1191</v>
      </c>
      <c r="K8" s="147">
        <f t="shared" si="4"/>
        <v>24.383752354434524</v>
      </c>
      <c r="L8" s="63">
        <f t="shared" si="5"/>
        <v>1.0584374360433033</v>
      </c>
      <c r="M8" s="63">
        <f t="shared" si="6"/>
        <v>23.03749992591619</v>
      </c>
      <c r="N8" s="69">
        <f t="shared" si="7"/>
        <v>25.808676323142539</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row>
    <row r="9" spans="1:86" x14ac:dyDescent="0.25">
      <c r="A9" s="150">
        <v>2014</v>
      </c>
      <c r="B9" s="99">
        <v>49379</v>
      </c>
      <c r="C9" s="99">
        <v>7656</v>
      </c>
      <c r="D9" s="93">
        <v>13846</v>
      </c>
      <c r="E9" s="154">
        <v>1249</v>
      </c>
      <c r="F9" s="45">
        <f t="shared" si="0"/>
        <v>25.294153385042225</v>
      </c>
      <c r="G9" s="45">
        <f t="shared" si="1"/>
        <v>1.0570260584781326</v>
      </c>
      <c r="H9" s="45">
        <f t="shared" si="2"/>
        <v>23.929545711919175</v>
      </c>
      <c r="I9" s="155">
        <f t="shared" si="3"/>
        <v>26.736579255132497</v>
      </c>
      <c r="J9" s="96">
        <v>1237</v>
      </c>
      <c r="K9" s="147">
        <f t="shared" si="4"/>
        <v>25.05113509791612</v>
      </c>
      <c r="L9" s="63">
        <f t="shared" si="5"/>
        <v>1.0573097529811131</v>
      </c>
      <c r="M9" s="63">
        <f t="shared" si="6"/>
        <v>23.693279124006732</v>
      </c>
      <c r="N9" s="69">
        <f t="shared" si="7"/>
        <v>26.486809462274184</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row>
    <row r="10" spans="1:86" x14ac:dyDescent="0.25">
      <c r="A10" s="150">
        <v>2015</v>
      </c>
      <c r="B10" s="99">
        <v>50308</v>
      </c>
      <c r="C10" s="99">
        <v>7757</v>
      </c>
      <c r="D10" s="93">
        <v>14137</v>
      </c>
      <c r="E10" s="154">
        <v>1247</v>
      </c>
      <c r="F10" s="45">
        <f t="shared" si="0"/>
        <v>24.787310169356761</v>
      </c>
      <c r="G10" s="45">
        <f t="shared" si="1"/>
        <v>1.0570730511041995</v>
      </c>
      <c r="H10" s="45">
        <f t="shared" si="2"/>
        <v>23.449003967572896</v>
      </c>
      <c r="I10" s="155">
        <f t="shared" si="3"/>
        <v>26.201997589388103</v>
      </c>
      <c r="J10" s="96">
        <v>1230</v>
      </c>
      <c r="K10" s="147">
        <f t="shared" si="4"/>
        <v>24.449391746839471</v>
      </c>
      <c r="L10" s="63">
        <f t="shared" si="5"/>
        <v>1.0574771910452978</v>
      </c>
      <c r="M10" s="63">
        <f t="shared" si="6"/>
        <v>23.120490875714939</v>
      </c>
      <c r="N10" s="69">
        <f t="shared" si="7"/>
        <v>25.854674107213889</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row>
    <row r="11" spans="1:86" x14ac:dyDescent="0.25">
      <c r="A11" s="150">
        <v>2016</v>
      </c>
      <c r="B11" s="99">
        <v>51581</v>
      </c>
      <c r="C11" s="99">
        <v>8403</v>
      </c>
      <c r="D11" s="93">
        <v>14588</v>
      </c>
      <c r="E11" s="154">
        <v>1314</v>
      </c>
      <c r="F11" s="45">
        <f t="shared" si="0"/>
        <v>25.474496423101527</v>
      </c>
      <c r="G11" s="45">
        <f t="shared" si="1"/>
        <v>1.0555587540187255</v>
      </c>
      <c r="H11" s="45">
        <f t="shared" si="2"/>
        <v>24.133660325505303</v>
      </c>
      <c r="I11" s="155">
        <f t="shared" si="3"/>
        <v>26.889827703623528</v>
      </c>
      <c r="J11" s="96">
        <v>1287</v>
      </c>
      <c r="K11" s="147">
        <f t="shared" si="4"/>
        <v>24.951047866462456</v>
      </c>
      <c r="L11" s="63">
        <f t="shared" si="5"/>
        <v>1.0561544963950036</v>
      </c>
      <c r="M11" s="63">
        <f t="shared" si="6"/>
        <v>23.624429902659546</v>
      </c>
      <c r="N11" s="69">
        <f t="shared" si="7"/>
        <v>26.352161393931283</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row>
    <row r="12" spans="1:86" x14ac:dyDescent="0.25">
      <c r="A12" s="150">
        <v>2017</v>
      </c>
      <c r="B12" s="99">
        <v>51307</v>
      </c>
      <c r="C12" s="99">
        <v>8219</v>
      </c>
      <c r="D12" s="93">
        <v>14500</v>
      </c>
      <c r="E12" s="154">
        <v>1255</v>
      </c>
      <c r="F12" s="45">
        <f t="shared" si="0"/>
        <v>24.460599918139824</v>
      </c>
      <c r="G12" s="45">
        <f t="shared" si="1"/>
        <v>1.0568857676550165</v>
      </c>
      <c r="H12" s="45">
        <f t="shared" si="2"/>
        <v>23.144033789396371</v>
      </c>
      <c r="I12" s="46">
        <f t="shared" si="3"/>
        <v>25.852059921785443</v>
      </c>
      <c r="J12" s="154">
        <v>1240</v>
      </c>
      <c r="K12" s="147">
        <f t="shared" si="4"/>
        <v>24.16824215019393</v>
      </c>
      <c r="L12" s="63">
        <f t="shared" si="5"/>
        <v>1.0572384362705756</v>
      </c>
      <c r="M12" s="63">
        <f t="shared" si="6"/>
        <v>22.859783868100525</v>
      </c>
      <c r="N12" s="69">
        <f t="shared" si="7"/>
        <v>25.551594538279645</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row>
    <row r="13" spans="1:86" x14ac:dyDescent="0.25">
      <c r="A13" s="2">
        <v>2018</v>
      </c>
      <c r="B13" s="100">
        <v>49302</v>
      </c>
      <c r="C13" s="100">
        <v>7772</v>
      </c>
      <c r="D13" s="94">
        <v>13689</v>
      </c>
      <c r="E13" s="102">
        <v>1245</v>
      </c>
      <c r="F13" s="45">
        <f t="shared" si="0"/>
        <v>25.252525252525253</v>
      </c>
      <c r="G13" s="45">
        <f t="shared" si="1"/>
        <v>1.0571201590168067</v>
      </c>
      <c r="H13" s="45">
        <f t="shared" si="2"/>
        <v>23.888036792347059</v>
      </c>
      <c r="I13" s="46">
        <f t="shared" si="3"/>
        <v>26.694953510525423</v>
      </c>
      <c r="J13" s="102">
        <v>1216</v>
      </c>
      <c r="K13" s="63">
        <f t="shared" si="4"/>
        <v>24.664313820940325</v>
      </c>
      <c r="L13" s="63">
        <f t="shared" si="5"/>
        <v>1.0578164755204351</v>
      </c>
      <c r="M13" s="63">
        <f t="shared" si="6"/>
        <v>23.316250400435226</v>
      </c>
      <c r="N13" s="69">
        <f t="shared" si="7"/>
        <v>26.09031751719705</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row>
    <row r="14" spans="1:86" x14ac:dyDescent="0.25">
      <c r="A14" s="2">
        <v>2019</v>
      </c>
      <c r="B14" s="100">
        <v>47488</v>
      </c>
      <c r="C14" s="100">
        <v>7699</v>
      </c>
      <c r="D14" s="94">
        <v>13390</v>
      </c>
      <c r="E14" s="97">
        <v>1118</v>
      </c>
      <c r="F14" s="45">
        <f>E14/B14*1000</f>
        <v>23.542789757412397</v>
      </c>
      <c r="G14" s="62">
        <f>EXP(1.96/SQRT(E14))</f>
        <v>1.0603706992343818</v>
      </c>
      <c r="H14" s="45">
        <f>F14/G14</f>
        <v>22.202414471100504</v>
      </c>
      <c r="I14" s="46">
        <f>F14*G14</f>
        <v>24.964084436995424</v>
      </c>
      <c r="J14" s="102">
        <v>1099</v>
      </c>
      <c r="K14" s="63">
        <f>J14/B14*1000</f>
        <v>23.142688679245282</v>
      </c>
      <c r="L14" s="63">
        <f>EXP(1.96/SQRT(J14))</f>
        <v>1.0609058342263549</v>
      </c>
      <c r="M14" s="63">
        <f>K14/L14</f>
        <v>21.814083712831724</v>
      </c>
      <c r="N14" s="69">
        <f>L14*K14</f>
        <v>24.552213439495535</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row>
    <row r="15" spans="1:86" x14ac:dyDescent="0.25">
      <c r="A15" s="65">
        <v>2020</v>
      </c>
      <c r="B15" s="100">
        <v>43252</v>
      </c>
      <c r="C15" s="100">
        <v>6875</v>
      </c>
      <c r="D15" s="94">
        <v>12197</v>
      </c>
      <c r="E15" s="97">
        <v>1040</v>
      </c>
      <c r="F15" s="67">
        <f>E15/B15*1000</f>
        <v>24.045130861000647</v>
      </c>
      <c r="G15" s="67">
        <f>EXP(1.96/SQRT(E15))</f>
        <v>1.0626619353545541</v>
      </c>
      <c r="H15" s="67">
        <f>F15/G15</f>
        <v>22.627262783227536</v>
      </c>
      <c r="I15" s="114">
        <f>F15*G15</f>
        <v>25.551845296604462</v>
      </c>
      <c r="J15" s="102">
        <v>1014</v>
      </c>
      <c r="K15" s="74">
        <f>J15/B15*1000</f>
        <v>23.44400258947563</v>
      </c>
      <c r="L15" s="74">
        <f>EXP(1.96/SQRT(J15))</f>
        <v>1.0634850314044555</v>
      </c>
      <c r="M15" s="74">
        <f>K15/L15</f>
        <v>22.044506407875907</v>
      </c>
      <c r="N15" s="114">
        <f>L15*K15</f>
        <v>24.932345830114627</v>
      </c>
      <c r="O15" s="113"/>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row>
    <row r="16" spans="1:86" ht="15.75" thickBot="1" x14ac:dyDescent="0.3">
      <c r="A16" s="71">
        <v>2021</v>
      </c>
      <c r="B16" s="106">
        <v>44760</v>
      </c>
      <c r="C16" s="106">
        <v>7124</v>
      </c>
      <c r="D16" s="91">
        <v>12735</v>
      </c>
      <c r="E16" s="111">
        <v>1146</v>
      </c>
      <c r="F16" s="72">
        <f>E16/B16*1000</f>
        <v>25.603217158176946</v>
      </c>
      <c r="G16" s="72">
        <f>EXP(1.96/SQRT(E16))</f>
        <v>1.0596069386315192</v>
      </c>
      <c r="H16" s="72">
        <f>F16/G16</f>
        <v>24.162938373396706</v>
      </c>
      <c r="I16" s="73">
        <f>F16*G16</f>
        <v>27.12934655209386</v>
      </c>
      <c r="J16" s="101">
        <v>1122</v>
      </c>
      <c r="K16" s="72">
        <f>J16/B16*1000</f>
        <v>25.067024128686327</v>
      </c>
      <c r="L16" s="72">
        <f>EXP(1.96/SQRT(J16))</f>
        <v>1.0602598085899202</v>
      </c>
      <c r="M16" s="72">
        <f>K16/L16</f>
        <v>23.64234117487101</v>
      </c>
      <c r="N16" s="73">
        <f>L16*K16</f>
        <v>26.577558204599878</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row>
    <row r="17" spans="1:8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row>
    <row r="18" spans="1:86" x14ac:dyDescent="0.25">
      <c r="A18" s="26" t="s">
        <v>73</v>
      </c>
      <c r="B18" s="26"/>
      <c r="C18" s="1"/>
      <c r="D18" s="27"/>
      <c r="E18" s="27"/>
      <c r="F18" s="27"/>
      <c r="G18" s="27"/>
      <c r="H18" s="1"/>
      <c r="I18" s="6"/>
      <c r="J18" s="6"/>
      <c r="K18" s="6"/>
      <c r="L18" s="6"/>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row>
    <row r="19" spans="1:8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row>
    <row r="20" spans="1:86" x14ac:dyDescent="0.25">
      <c r="A20" s="23" t="s">
        <v>59</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row>
    <row r="21" spans="1:86" x14ac:dyDescent="0.25">
      <c r="A21" s="1" t="s">
        <v>101</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row>
    <row r="22" spans="1:8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row>
    <row r="23" spans="1:8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row>
    <row r="24" spans="1:8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row>
    <row r="25" spans="1:8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row>
    <row r="26" spans="1:8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row>
    <row r="27" spans="1:8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row>
    <row r="28" spans="1:8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row>
    <row r="29" spans="1:8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row>
    <row r="30" spans="1:8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row>
    <row r="31" spans="1:8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row>
    <row r="32" spans="1:8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row>
    <row r="33" spans="1:8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row>
    <row r="34" spans="1:8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row>
    <row r="35" spans="1:8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row>
    <row r="36" spans="1:8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row>
    <row r="37" spans="1:8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row>
    <row r="38" spans="1:8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row>
    <row r="39" spans="1:8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row>
    <row r="40" spans="1:8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row>
    <row r="41" spans="1:8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row>
    <row r="42" spans="1:8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row>
    <row r="43" spans="1:8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row>
    <row r="44" spans="1:8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row>
    <row r="45" spans="1:8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row>
    <row r="46" spans="1:8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row>
    <row r="47" spans="1:8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row>
    <row r="48" spans="1:8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row>
    <row r="49" spans="1:8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row>
    <row r="50" spans="1:8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row>
    <row r="51" spans="1:8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row>
    <row r="52" spans="1:8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row>
    <row r="53" spans="1:8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row>
    <row r="54" spans="1:8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row>
    <row r="55" spans="1:8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row>
    <row r="56" spans="1:8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row>
    <row r="57" spans="1:8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row>
    <row r="58" spans="1:8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row>
    <row r="59" spans="1:8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row>
    <row r="60" spans="1:8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row>
    <row r="61" spans="1:8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row>
    <row r="62" spans="1:8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row>
    <row r="63" spans="1:8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row>
    <row r="64" spans="1:8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row>
    <row r="65" spans="1:8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row>
    <row r="66" spans="1:8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row>
    <row r="67" spans="1:8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row>
    <row r="68" spans="1:8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row>
    <row r="69" spans="1:8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row>
    <row r="70" spans="1:8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row>
    <row r="71" spans="1:8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row>
    <row r="72" spans="1:8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row>
    <row r="73" spans="1:8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row>
    <row r="74" spans="1:8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row>
    <row r="75" spans="1:8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row>
    <row r="76" spans="1:8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row>
    <row r="77" spans="1:8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row>
    <row r="78" spans="1:8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row>
    <row r="79" spans="1:8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row>
    <row r="80" spans="1:8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row>
    <row r="81" spans="1:8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row>
    <row r="82" spans="1:8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row>
    <row r="83" spans="1:8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row>
    <row r="84" spans="1:8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row>
    <row r="85" spans="1:8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row>
    <row r="86" spans="1:8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row>
    <row r="87" spans="1:8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row>
    <row r="88" spans="1:8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row>
    <row r="89" spans="1:8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row>
    <row r="90" spans="1:8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row>
    <row r="91" spans="1:8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row>
    <row r="92" spans="1:8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row>
    <row r="93" spans="1:8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row>
    <row r="94" spans="1:8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row>
    <row r="95" spans="1:8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row>
    <row r="96" spans="1:8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row>
    <row r="97" spans="1:8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row>
    <row r="98" spans="1:8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row>
    <row r="99" spans="1:8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row>
    <row r="100" spans="1:8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row>
    <row r="101" spans="1:8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row>
    <row r="102" spans="1:8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row>
    <row r="103" spans="1:8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row>
    <row r="104" spans="1:8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row>
    <row r="105" spans="1:8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row>
    <row r="106" spans="1:8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row>
    <row r="107" spans="1:8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row>
  </sheetData>
  <mergeCells count="15">
    <mergeCell ref="A1:N2"/>
    <mergeCell ref="E4:I4"/>
    <mergeCell ref="J4:N4"/>
    <mergeCell ref="A5:A6"/>
    <mergeCell ref="B5:B6"/>
    <mergeCell ref="C5:C6"/>
    <mergeCell ref="D5:D6"/>
    <mergeCell ref="E5:E6"/>
    <mergeCell ref="M5:N5"/>
    <mergeCell ref="F5:F6"/>
    <mergeCell ref="G5:G6"/>
    <mergeCell ref="H5:I5"/>
    <mergeCell ref="J5:J6"/>
    <mergeCell ref="K5:K6"/>
    <mergeCell ref="L5:L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CF56"/>
  <sheetViews>
    <sheetView showGridLines="0" workbookViewId="0">
      <selection activeCell="A24" sqref="A24:L24"/>
    </sheetView>
  </sheetViews>
  <sheetFormatPr defaultColWidth="8.85546875" defaultRowHeight="15" x14ac:dyDescent="0.25"/>
  <cols>
    <col min="2" max="3" width="11.140625" bestFit="1" customWidth="1"/>
    <col min="4" max="4" width="10.140625" bestFit="1" customWidth="1"/>
    <col min="5" max="5" width="9.140625" bestFit="1" customWidth="1"/>
    <col min="6" max="6" width="10.140625" bestFit="1" customWidth="1"/>
    <col min="7" max="7" width="9.140625" bestFit="1" customWidth="1"/>
    <col min="8" max="11" width="9.5703125" bestFit="1" customWidth="1"/>
    <col min="12" max="12" width="9.140625" bestFit="1" customWidth="1"/>
    <col min="13" max="13" width="8.85546875" bestFit="1" customWidth="1"/>
  </cols>
  <sheetData>
    <row r="1" spans="1:84" x14ac:dyDescent="0.25">
      <c r="A1" s="249" t="s">
        <v>53</v>
      </c>
      <c r="B1" s="249"/>
      <c r="C1" s="249"/>
      <c r="D1" s="249"/>
      <c r="E1" s="249"/>
      <c r="F1" s="249"/>
      <c r="G1" s="249"/>
      <c r="H1" s="249"/>
      <c r="I1" s="24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249"/>
      <c r="B2" s="249"/>
      <c r="C2" s="249"/>
      <c r="D2" s="249"/>
      <c r="E2" s="249"/>
      <c r="F2" s="249"/>
      <c r="G2" s="249"/>
      <c r="H2" s="249"/>
      <c r="I2" s="24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75" thickBot="1" x14ac:dyDescent="0.3">
      <c r="A4" s="1"/>
      <c r="B4" s="1"/>
      <c r="C4" s="1"/>
      <c r="D4" s="1"/>
      <c r="E4" s="1"/>
      <c r="F4" s="1"/>
      <c r="G4" s="280" t="s">
        <v>6</v>
      </c>
      <c r="H4" s="280"/>
      <c r="I4" s="280"/>
      <c r="J4" s="280"/>
      <c r="K4" s="280"/>
      <c r="L4" s="4" t="s">
        <v>7</v>
      </c>
      <c r="M4" s="5"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3">
      <c r="A5" s="267" t="s">
        <v>0</v>
      </c>
      <c r="B5" s="271" t="s">
        <v>87</v>
      </c>
      <c r="C5" s="271" t="s">
        <v>81</v>
      </c>
      <c r="D5" s="269" t="s">
        <v>84</v>
      </c>
      <c r="E5" s="271" t="s">
        <v>85</v>
      </c>
      <c r="F5" s="273" t="s">
        <v>86</v>
      </c>
      <c r="G5" s="275" t="s">
        <v>106</v>
      </c>
      <c r="H5" s="277" t="s">
        <v>5</v>
      </c>
      <c r="I5" s="277" t="s">
        <v>2</v>
      </c>
      <c r="J5" s="281" t="s">
        <v>65</v>
      </c>
      <c r="K5" s="282"/>
      <c r="L5" s="305" t="s">
        <v>88</v>
      </c>
      <c r="M5" s="303" t="s">
        <v>89</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75" thickBot="1" x14ac:dyDescent="0.3">
      <c r="A6" s="268"/>
      <c r="B6" s="272"/>
      <c r="C6" s="272"/>
      <c r="D6" s="270"/>
      <c r="E6" s="272"/>
      <c r="F6" s="274"/>
      <c r="G6" s="276"/>
      <c r="H6" s="278"/>
      <c r="I6" s="278"/>
      <c r="J6" s="29" t="s">
        <v>3</v>
      </c>
      <c r="K6" s="30" t="s">
        <v>4</v>
      </c>
      <c r="L6" s="306"/>
      <c r="M6" s="304"/>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40">
        <v>2012</v>
      </c>
      <c r="B7" s="98">
        <f>'Table 1'!B7</f>
        <v>694241</v>
      </c>
      <c r="C7" s="98">
        <f>'Table 2'!B7</f>
        <v>640787</v>
      </c>
      <c r="D7" s="98">
        <f>'Table 3'!B7</f>
        <v>49949</v>
      </c>
      <c r="E7" s="98">
        <f>'Table 3'!C7</f>
        <v>8003</v>
      </c>
      <c r="F7" s="98">
        <f>'Table 3'!D7</f>
        <v>14591</v>
      </c>
      <c r="G7" s="206">
        <v>1128</v>
      </c>
      <c r="H7" s="207">
        <f t="shared" ref="H7:H13" si="0">G7/B7*1000</f>
        <v>1.6247960002362292</v>
      </c>
      <c r="I7" s="208">
        <f t="shared" ref="I7:I13" si="1">EXP(1.96/SQRT(G7))</f>
        <v>1.0600946014039037</v>
      </c>
      <c r="J7" s="142">
        <f t="shared" ref="J7:J13" si="2">H7/I7</f>
        <v>1.5326896279676179</v>
      </c>
      <c r="K7" s="142">
        <f t="shared" ref="K7:K13" si="3">H7*I7</f>
        <v>1.7224374682330823</v>
      </c>
      <c r="L7" s="209">
        <v>944</v>
      </c>
      <c r="M7" s="210">
        <v>184</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2">
        <v>2013</v>
      </c>
      <c r="B8" s="99">
        <f>'Table 1'!B8</f>
        <v>664517</v>
      </c>
      <c r="C8" s="99">
        <f>'Table 2'!B8</f>
        <v>612816</v>
      </c>
      <c r="D8" s="99">
        <f>'Table 3'!B8</f>
        <v>48844</v>
      </c>
      <c r="E8" s="99">
        <f>'Table 3'!C8</f>
        <v>7709</v>
      </c>
      <c r="F8" s="99">
        <f>'Table 3'!D8</f>
        <v>14056</v>
      </c>
      <c r="G8" s="211">
        <v>1161</v>
      </c>
      <c r="H8" s="212">
        <f t="shared" si="0"/>
        <v>1.7471336323976663</v>
      </c>
      <c r="I8" s="62">
        <f t="shared" si="1"/>
        <v>1.0592094124595051</v>
      </c>
      <c r="J8" s="45">
        <f t="shared" si="2"/>
        <v>1.6494695117378042</v>
      </c>
      <c r="K8" s="45">
        <f t="shared" si="3"/>
        <v>1.850580388260173</v>
      </c>
      <c r="L8" s="213">
        <v>971</v>
      </c>
      <c r="M8" s="214">
        <v>190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5">
      <c r="A9" s="2">
        <v>2014</v>
      </c>
      <c r="B9" s="99">
        <f>'Table 1'!B9</f>
        <v>661496</v>
      </c>
      <c r="C9" s="99">
        <f>'Table 2'!B9</f>
        <v>607972</v>
      </c>
      <c r="D9" s="99">
        <f>'Table 3'!B9</f>
        <v>49379</v>
      </c>
      <c r="E9" s="99">
        <f>'Table 3'!C9</f>
        <v>7656</v>
      </c>
      <c r="F9" s="99">
        <f>'Table 3'!D9</f>
        <v>13846</v>
      </c>
      <c r="G9" s="211">
        <v>1257</v>
      </c>
      <c r="H9" s="212">
        <f t="shared" si="0"/>
        <v>1.900238247850327</v>
      </c>
      <c r="I9" s="62">
        <f t="shared" si="1"/>
        <v>1.0568392315241117</v>
      </c>
      <c r="J9" s="45">
        <f t="shared" si="2"/>
        <v>1.7980390878468</v>
      </c>
      <c r="K9" s="45">
        <f t="shared" si="3"/>
        <v>2.0082463295708641</v>
      </c>
      <c r="L9" s="213">
        <v>1044</v>
      </c>
      <c r="M9" s="214">
        <v>213</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2">
        <v>2015</v>
      </c>
      <c r="B10" s="99">
        <f>'Table 1'!B10</f>
        <v>664399</v>
      </c>
      <c r="C10" s="99">
        <f>'Table 2'!B10</f>
        <v>609076</v>
      </c>
      <c r="D10" s="99">
        <f>'Table 3'!B10</f>
        <v>50308</v>
      </c>
      <c r="E10" s="99">
        <f>'Table 3'!C10</f>
        <v>7757</v>
      </c>
      <c r="F10" s="99">
        <f>'Table 3'!D10</f>
        <v>14137</v>
      </c>
      <c r="G10" s="211">
        <v>1243</v>
      </c>
      <c r="H10" s="212">
        <f t="shared" si="0"/>
        <v>1.8708637430218891</v>
      </c>
      <c r="I10" s="62">
        <f t="shared" si="1"/>
        <v>1.0571673826863577</v>
      </c>
      <c r="J10" s="45">
        <f t="shared" si="2"/>
        <v>1.7696949164926519</v>
      </c>
      <c r="K10" s="45">
        <f t="shared" si="3"/>
        <v>1.977816126573253</v>
      </c>
      <c r="L10" s="213">
        <v>1018</v>
      </c>
      <c r="M10" s="214">
        <v>225</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2">
        <v>2016</v>
      </c>
      <c r="B11" s="99">
        <v>663157</v>
      </c>
      <c r="C11" s="99">
        <v>609118</v>
      </c>
      <c r="D11" s="99">
        <v>51581</v>
      </c>
      <c r="E11" s="99">
        <v>8403</v>
      </c>
      <c r="F11" s="99">
        <v>14588</v>
      </c>
      <c r="G11" s="211">
        <v>1204</v>
      </c>
      <c r="H11" s="212">
        <f t="shared" si="0"/>
        <v>1.8155580051179434</v>
      </c>
      <c r="I11" s="62">
        <f t="shared" si="1"/>
        <v>1.0581120772297696</v>
      </c>
      <c r="J11" s="45">
        <f t="shared" si="2"/>
        <v>1.7158465952597703</v>
      </c>
      <c r="K11" s="45">
        <f t="shared" si="3"/>
        <v>1.9210638521264838</v>
      </c>
      <c r="L11" s="99">
        <v>987</v>
      </c>
      <c r="M11" s="214">
        <v>217</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2">
        <v>2017</v>
      </c>
      <c r="B12" s="99">
        <v>646794</v>
      </c>
      <c r="C12" s="99">
        <v>593339</v>
      </c>
      <c r="D12" s="99">
        <v>51307</v>
      </c>
      <c r="E12" s="99">
        <v>8219</v>
      </c>
      <c r="F12" s="99">
        <v>14500</v>
      </c>
      <c r="G12" s="211">
        <v>1171</v>
      </c>
      <c r="H12" s="212">
        <f t="shared" si="0"/>
        <v>1.8104682480047742</v>
      </c>
      <c r="I12" s="62">
        <f t="shared" si="1"/>
        <v>1.0589487301109217</v>
      </c>
      <c r="J12" s="45">
        <f t="shared" si="2"/>
        <v>1.7096845168463757</v>
      </c>
      <c r="K12" s="45">
        <f t="shared" si="3"/>
        <v>1.9171930521308009</v>
      </c>
      <c r="L12" s="99">
        <v>963</v>
      </c>
      <c r="M12" s="214">
        <v>208</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2">
        <v>2018</v>
      </c>
      <c r="B13" s="100">
        <v>625310</v>
      </c>
      <c r="C13" s="99">
        <v>574063</v>
      </c>
      <c r="D13" s="100">
        <v>49302</v>
      </c>
      <c r="E13" s="100">
        <v>7772</v>
      </c>
      <c r="F13" s="100">
        <v>13689</v>
      </c>
      <c r="G13" s="215">
        <v>1164</v>
      </c>
      <c r="H13" s="212">
        <f t="shared" si="0"/>
        <v>1.8614767075530536</v>
      </c>
      <c r="I13" s="62">
        <f t="shared" si="1"/>
        <v>1.0591308483731108</v>
      </c>
      <c r="J13" s="45">
        <f t="shared" si="2"/>
        <v>1.7575512132541458</v>
      </c>
      <c r="K13" s="45">
        <f t="shared" si="3"/>
        <v>1.9715474044974508</v>
      </c>
      <c r="L13" s="100">
        <v>936</v>
      </c>
      <c r="M13" s="94">
        <v>228</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2">
        <v>2019</v>
      </c>
      <c r="B14" s="100">
        <v>610140</v>
      </c>
      <c r="C14" s="99">
        <v>560765</v>
      </c>
      <c r="D14" s="100">
        <v>47488</v>
      </c>
      <c r="E14" s="100">
        <v>7699</v>
      </c>
      <c r="F14" s="100">
        <v>13390</v>
      </c>
      <c r="G14" s="215">
        <v>983</v>
      </c>
      <c r="H14" s="212">
        <f>G14/B14*1000</f>
        <v>1.6111056478840922</v>
      </c>
      <c r="I14" s="62">
        <f>EXP(1.96/SQRT(G14))</f>
        <v>1.0645096720859728</v>
      </c>
      <c r="J14" s="45">
        <f>H14/I14</f>
        <v>1.513472061486328</v>
      </c>
      <c r="K14" s="45">
        <f>H14*I14</f>
        <v>1.7150375449249537</v>
      </c>
      <c r="L14" s="100">
        <v>839</v>
      </c>
      <c r="M14" s="94">
        <v>144</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2">
        <v>2020</v>
      </c>
      <c r="B15" s="100">
        <v>584509</v>
      </c>
      <c r="C15" s="169">
        <v>538715</v>
      </c>
      <c r="D15" s="100">
        <v>43252</v>
      </c>
      <c r="E15" s="100">
        <v>6875</v>
      </c>
      <c r="F15" s="100">
        <v>12197</v>
      </c>
      <c r="G15" s="215">
        <v>955</v>
      </c>
      <c r="H15" s="216">
        <f>G15/B15*1000</f>
        <v>1.633849949273664</v>
      </c>
      <c r="I15" s="74">
        <f>EXP(1.96/SQRT(G15))</f>
        <v>1.0654786241631617</v>
      </c>
      <c r="J15" s="67">
        <f>H15/I15</f>
        <v>1.5334422598641124</v>
      </c>
      <c r="K15" s="67">
        <f>H15*I15</f>
        <v>1.7408321960411552</v>
      </c>
      <c r="L15" s="100">
        <v>785</v>
      </c>
      <c r="M15" s="94">
        <v>170</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75" thickBot="1" x14ac:dyDescent="0.3">
      <c r="A16" s="84">
        <v>2021</v>
      </c>
      <c r="B16" s="106">
        <v>595300</v>
      </c>
      <c r="C16" s="106">
        <v>548327</v>
      </c>
      <c r="D16" s="106">
        <v>44760</v>
      </c>
      <c r="E16" s="106">
        <v>7124</v>
      </c>
      <c r="F16" s="106">
        <v>12735</v>
      </c>
      <c r="G16" s="101">
        <v>947</v>
      </c>
      <c r="H16" s="80">
        <f>G16/B16*1000</f>
        <v>1.590794557366034</v>
      </c>
      <c r="I16" s="85">
        <f>EXP(1.96/SQRT(G16))</f>
        <v>1.0657634982080793</v>
      </c>
      <c r="J16" s="72">
        <f>H16/I16</f>
        <v>1.4926337410135695</v>
      </c>
      <c r="K16" s="72">
        <f>H16*I16</f>
        <v>1.6954107723887974</v>
      </c>
      <c r="L16" s="106">
        <v>765</v>
      </c>
      <c r="M16" s="91">
        <v>182</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5">
      <c r="A18" s="26" t="s">
        <v>70</v>
      </c>
      <c r="B18" s="26"/>
      <c r="C18" s="1"/>
      <c r="D18" s="27"/>
      <c r="E18" s="27"/>
      <c r="F18" s="27"/>
      <c r="G18" s="27"/>
      <c r="H18" s="1"/>
      <c r="I18" s="6"/>
      <c r="J18" s="6"/>
      <c r="K18" s="6"/>
      <c r="L18" s="6"/>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23"/>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235"/>
      <c r="B21" s="235"/>
      <c r="C21" s="235"/>
      <c r="D21" s="235"/>
      <c r="E21" s="235"/>
      <c r="F21" s="235"/>
      <c r="G21" s="235"/>
      <c r="H21" s="235"/>
      <c r="I21" s="235"/>
      <c r="J21" s="235"/>
      <c r="K21" s="235"/>
      <c r="L21" s="235"/>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5">
      <c r="A23" s="1"/>
      <c r="B23" s="300"/>
      <c r="C23" s="300"/>
      <c r="D23" s="300"/>
      <c r="E23" s="300"/>
      <c r="F23" s="300"/>
      <c r="G23" s="300"/>
      <c r="H23" s="300"/>
      <c r="I23" s="300"/>
      <c r="J23" s="300"/>
      <c r="K23" s="300"/>
      <c r="L23" s="300"/>
      <c r="M23" s="300"/>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235"/>
      <c r="B24" s="235"/>
      <c r="C24" s="235"/>
      <c r="D24" s="235"/>
      <c r="E24" s="235"/>
      <c r="F24" s="235"/>
      <c r="G24" s="235"/>
      <c r="H24" s="235"/>
      <c r="I24" s="235"/>
      <c r="J24" s="235"/>
      <c r="K24" s="235"/>
      <c r="L24" s="235"/>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sheetData>
  <mergeCells count="17">
    <mergeCell ref="L5:L6"/>
    <mergeCell ref="A1:I2"/>
    <mergeCell ref="G4:K4"/>
    <mergeCell ref="A21:L21"/>
    <mergeCell ref="A24:L24"/>
    <mergeCell ref="A5:A6"/>
    <mergeCell ref="B5:B6"/>
    <mergeCell ref="C5:C6"/>
    <mergeCell ref="D5:D6"/>
    <mergeCell ref="E5:E6"/>
    <mergeCell ref="B23:M23"/>
    <mergeCell ref="M5:M6"/>
    <mergeCell ref="F5:F6"/>
    <mergeCell ref="G5:G6"/>
    <mergeCell ref="H5:H6"/>
    <mergeCell ref="I5:I6"/>
    <mergeCell ref="J5:K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CF59"/>
  <sheetViews>
    <sheetView showGridLines="0" zoomScaleNormal="100" workbookViewId="0">
      <selection activeCell="A15" sqref="A15"/>
    </sheetView>
  </sheetViews>
  <sheetFormatPr defaultColWidth="8.85546875" defaultRowHeight="15" x14ac:dyDescent="0.25"/>
  <cols>
    <col min="1" max="1" width="8.85546875" customWidth="1"/>
    <col min="2" max="2" width="12.42578125" customWidth="1"/>
    <col min="3" max="3" width="14.85546875" customWidth="1"/>
    <col min="4" max="4" width="16.42578125" customWidth="1"/>
    <col min="5" max="5" width="9.140625" bestFit="1" customWidth="1"/>
    <col min="6" max="6" width="10.140625" bestFit="1" customWidth="1"/>
    <col min="7" max="7" width="9.140625" bestFit="1" customWidth="1"/>
    <col min="12" max="12" width="9.140625" bestFit="1" customWidth="1"/>
    <col min="13" max="13" width="8.85546875" bestFit="1" customWidth="1"/>
  </cols>
  <sheetData>
    <row r="1" spans="1:84" x14ac:dyDescent="0.25">
      <c r="A1" s="279" t="s">
        <v>50</v>
      </c>
      <c r="B1" s="279"/>
      <c r="C1" s="279"/>
      <c r="D1" s="279"/>
      <c r="E1" s="279"/>
      <c r="F1" s="279"/>
      <c r="G1" s="279"/>
      <c r="H1" s="279"/>
      <c r="I1" s="27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279"/>
      <c r="B2" s="279"/>
      <c r="C2" s="279"/>
      <c r="D2" s="279"/>
      <c r="E2" s="279"/>
      <c r="F2" s="279"/>
      <c r="G2" s="279"/>
      <c r="H2" s="279"/>
      <c r="I2" s="27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75" thickBot="1" x14ac:dyDescent="0.3">
      <c r="A4" s="1"/>
      <c r="B4" s="1"/>
      <c r="C4" s="1"/>
      <c r="D4" s="1"/>
      <c r="E4" s="1"/>
      <c r="F4" s="1"/>
      <c r="G4" s="280" t="s">
        <v>6</v>
      </c>
      <c r="H4" s="280"/>
      <c r="I4" s="280"/>
      <c r="J4" s="280"/>
      <c r="K4" s="280"/>
      <c r="L4" s="4" t="s">
        <v>7</v>
      </c>
      <c r="M4" s="5"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3">
      <c r="A5" s="267" t="s">
        <v>0</v>
      </c>
      <c r="B5" s="271" t="s">
        <v>87</v>
      </c>
      <c r="C5" s="271" t="s">
        <v>81</v>
      </c>
      <c r="D5" s="269" t="s">
        <v>84</v>
      </c>
      <c r="E5" s="271" t="s">
        <v>85</v>
      </c>
      <c r="F5" s="273" t="s">
        <v>86</v>
      </c>
      <c r="G5" s="275" t="s">
        <v>90</v>
      </c>
      <c r="H5" s="277" t="s">
        <v>5</v>
      </c>
      <c r="I5" s="277" t="s">
        <v>2</v>
      </c>
      <c r="J5" s="281" t="s">
        <v>65</v>
      </c>
      <c r="K5" s="282"/>
      <c r="L5" s="283" t="s">
        <v>88</v>
      </c>
      <c r="M5" s="285" t="s">
        <v>89</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75" thickBot="1" x14ac:dyDescent="0.3">
      <c r="A6" s="268"/>
      <c r="B6" s="272"/>
      <c r="C6" s="272"/>
      <c r="D6" s="270"/>
      <c r="E6" s="272"/>
      <c r="F6" s="274"/>
      <c r="G6" s="276"/>
      <c r="H6" s="278"/>
      <c r="I6" s="278"/>
      <c r="J6" s="29" t="s">
        <v>3</v>
      </c>
      <c r="K6" s="30" t="s">
        <v>4</v>
      </c>
      <c r="L6" s="284"/>
      <c r="M6" s="286"/>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75" thickTop="1" x14ac:dyDescent="0.25">
      <c r="A7" s="156">
        <v>2012</v>
      </c>
      <c r="B7" s="157">
        <f>'Table 1'!B7</f>
        <v>694241</v>
      </c>
      <c r="C7" s="157">
        <f>'Table 2'!B7</f>
        <v>640787</v>
      </c>
      <c r="D7" s="157">
        <f>'Table 3'!B7</f>
        <v>49949</v>
      </c>
      <c r="E7" s="157">
        <f>'Table 3'!C7</f>
        <v>8003</v>
      </c>
      <c r="F7" s="157">
        <f>'Table 3'!D7</f>
        <v>14591</v>
      </c>
      <c r="G7" s="158">
        <v>1445</v>
      </c>
      <c r="H7" s="159">
        <f t="shared" ref="H7:H12" si="0">G7/B7*1000</f>
        <v>2.0814097698061627</v>
      </c>
      <c r="I7" s="160">
        <f t="shared" ref="I7:I13" si="1">EXP(1.96/SQRT(G7))</f>
        <v>1.05291351407124</v>
      </c>
      <c r="J7" s="159">
        <f t="shared" ref="J7:J13" si="2">H7/I7</f>
        <v>1.9768098158015803</v>
      </c>
      <c r="K7" s="161">
        <f t="shared" ref="K7:K13" si="3">H7*I7</f>
        <v>2.1915444749488175</v>
      </c>
      <c r="L7" s="162">
        <v>1065</v>
      </c>
      <c r="M7" s="163">
        <v>380</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164">
        <v>2013</v>
      </c>
      <c r="B8" s="99">
        <f>'Table 1'!B8</f>
        <v>664517</v>
      </c>
      <c r="C8" s="99">
        <f>'Table 2'!B8</f>
        <v>612816</v>
      </c>
      <c r="D8" s="99">
        <f>'Table 3'!B8</f>
        <v>48844</v>
      </c>
      <c r="E8" s="99">
        <f>'Table 3'!C8</f>
        <v>7709</v>
      </c>
      <c r="F8" s="99">
        <f>'Table 3'!D8</f>
        <v>14056</v>
      </c>
      <c r="G8" s="165">
        <v>1432</v>
      </c>
      <c r="H8" s="45">
        <f t="shared" si="0"/>
        <v>2.1549486318634439</v>
      </c>
      <c r="I8" s="166">
        <f t="shared" si="1"/>
        <v>1.0531594112682454</v>
      </c>
      <c r="J8" s="45">
        <f t="shared" si="2"/>
        <v>2.0461751647534459</v>
      </c>
      <c r="K8" s="46">
        <f t="shared" si="3"/>
        <v>2.2695044324466154</v>
      </c>
      <c r="L8" s="167">
        <v>1036</v>
      </c>
      <c r="M8" s="168">
        <v>396</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5">
      <c r="A9" s="164">
        <v>2014</v>
      </c>
      <c r="B9" s="99">
        <f>'Table 1'!B9</f>
        <v>661496</v>
      </c>
      <c r="C9" s="99">
        <f>'Table 2'!B9</f>
        <v>607972</v>
      </c>
      <c r="D9" s="99">
        <f>'Table 3'!B9</f>
        <v>49379</v>
      </c>
      <c r="E9" s="99">
        <f>'Table 3'!C9</f>
        <v>7656</v>
      </c>
      <c r="F9" s="99">
        <f>'Table 3'!D9</f>
        <v>13846</v>
      </c>
      <c r="G9" s="165">
        <v>1360</v>
      </c>
      <c r="H9" s="45">
        <f t="shared" si="0"/>
        <v>2.0559459165285956</v>
      </c>
      <c r="I9" s="166">
        <f t="shared" si="1"/>
        <v>1.0545856723558691</v>
      </c>
      <c r="J9" s="45">
        <f t="shared" si="2"/>
        <v>1.9495295360269396</v>
      </c>
      <c r="K9" s="46">
        <f t="shared" si="3"/>
        <v>2.1681711067096123</v>
      </c>
      <c r="L9" s="167">
        <v>1009</v>
      </c>
      <c r="M9" s="168">
        <v>351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164">
        <v>2015</v>
      </c>
      <c r="B10" s="99">
        <f>'Table 1'!B10</f>
        <v>664399</v>
      </c>
      <c r="C10" s="99">
        <f>'Table 2'!B10</f>
        <v>609076</v>
      </c>
      <c r="D10" s="99">
        <f>'Table 3'!B10</f>
        <v>50308</v>
      </c>
      <c r="E10" s="99">
        <f>'Table 3'!C10</f>
        <v>7757</v>
      </c>
      <c r="F10" s="99">
        <f>'Table 3'!D10</f>
        <v>14137</v>
      </c>
      <c r="G10" s="165">
        <v>1249</v>
      </c>
      <c r="H10" s="45">
        <f t="shared" si="0"/>
        <v>1.8798944610091226</v>
      </c>
      <c r="I10" s="166">
        <f t="shared" si="1"/>
        <v>1.0570260584781326</v>
      </c>
      <c r="J10" s="45">
        <f t="shared" si="2"/>
        <v>1.7784750394098381</v>
      </c>
      <c r="K10" s="46">
        <f t="shared" si="3"/>
        <v>1.9870974324753463</v>
      </c>
      <c r="L10" s="167">
        <v>919</v>
      </c>
      <c r="M10" s="168">
        <v>330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164">
        <v>2016</v>
      </c>
      <c r="B11" s="99">
        <f>'Table 1'!B11</f>
        <v>663157</v>
      </c>
      <c r="C11" s="99">
        <f>'Table 2'!B11</f>
        <v>609118</v>
      </c>
      <c r="D11" s="99">
        <f>'Table 3'!B11</f>
        <v>51581</v>
      </c>
      <c r="E11" s="99">
        <f>'Table 3'!C11</f>
        <v>8403</v>
      </c>
      <c r="F11" s="99">
        <f>'Table 3'!D11</f>
        <v>14588</v>
      </c>
      <c r="G11" s="165">
        <v>1223</v>
      </c>
      <c r="H11" s="45">
        <f t="shared" si="0"/>
        <v>1.8442088374246219</v>
      </c>
      <c r="I11" s="166">
        <f t="shared" si="1"/>
        <v>1.0576460914485704</v>
      </c>
      <c r="J11" s="45">
        <f t="shared" si="2"/>
        <v>1.7436918193483433</v>
      </c>
      <c r="K11" s="46">
        <f t="shared" si="3"/>
        <v>1.9505202687170633</v>
      </c>
      <c r="L11" s="165">
        <v>866</v>
      </c>
      <c r="M11" s="168">
        <v>357</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164">
        <v>2017</v>
      </c>
      <c r="B12" s="99">
        <f>'Table 1'!B12</f>
        <v>646794</v>
      </c>
      <c r="C12" s="99">
        <f>'Table 2'!B12</f>
        <v>593339</v>
      </c>
      <c r="D12" s="99">
        <f>'Table 3'!B12</f>
        <v>51307</v>
      </c>
      <c r="E12" s="169">
        <f>'Table 3'!C12</f>
        <v>8219</v>
      </c>
      <c r="F12" s="99">
        <f>'Table 3'!D12</f>
        <v>14500</v>
      </c>
      <c r="G12" s="165">
        <v>1159</v>
      </c>
      <c r="H12" s="45">
        <f t="shared" si="0"/>
        <v>1.7919152002028467</v>
      </c>
      <c r="I12" s="166">
        <f t="shared" si="1"/>
        <v>1.0592619611494427</v>
      </c>
      <c r="J12" s="45">
        <f t="shared" si="2"/>
        <v>1.6916638810085995</v>
      </c>
      <c r="K12" s="46">
        <f t="shared" si="3"/>
        <v>1.8981076091803637</v>
      </c>
      <c r="L12" s="165">
        <v>845</v>
      </c>
      <c r="M12" s="168">
        <v>314</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164">
        <v>2018</v>
      </c>
      <c r="B13" s="100">
        <v>625310</v>
      </c>
      <c r="C13" s="99">
        <v>574063</v>
      </c>
      <c r="D13" s="100">
        <v>49302</v>
      </c>
      <c r="E13" s="100">
        <v>7772</v>
      </c>
      <c r="F13" s="170">
        <v>13689</v>
      </c>
      <c r="G13" s="102">
        <v>1127</v>
      </c>
      <c r="H13" s="45">
        <f>G13/B13*1000</f>
        <v>1.8023060561961268</v>
      </c>
      <c r="I13" s="166">
        <f t="shared" si="1"/>
        <v>1.060122042505834</v>
      </c>
      <c r="J13" s="45">
        <f t="shared" si="2"/>
        <v>1.700092993006707</v>
      </c>
      <c r="K13" s="46">
        <f t="shared" si="3"/>
        <v>1.9106643775152723</v>
      </c>
      <c r="L13" s="102">
        <v>806</v>
      </c>
      <c r="M13" s="171">
        <v>321</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64">
        <v>2019</v>
      </c>
      <c r="B14" s="100">
        <v>610140</v>
      </c>
      <c r="C14" s="99">
        <v>560765</v>
      </c>
      <c r="D14" s="100">
        <v>47488</v>
      </c>
      <c r="E14" s="100">
        <v>7699</v>
      </c>
      <c r="F14" s="170">
        <v>13390</v>
      </c>
      <c r="G14" s="102">
        <v>1016</v>
      </c>
      <c r="H14" s="45">
        <f>G14/B14*1000</f>
        <v>1.6651915953715539</v>
      </c>
      <c r="I14" s="166">
        <f>EXP(1.96/SQRT(G14))</f>
        <v>1.0634205736025535</v>
      </c>
      <c r="J14" s="45">
        <f>H14/I14</f>
        <v>1.5658824332600401</v>
      </c>
      <c r="K14" s="46">
        <f>H14*I14</f>
        <v>1.7707990015081689</v>
      </c>
      <c r="L14" s="102">
        <v>725</v>
      </c>
      <c r="M14" s="171">
        <v>291</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25">
      <c r="A15" s="326">
        <v>2020</v>
      </c>
      <c r="B15" s="100">
        <v>584509</v>
      </c>
      <c r="C15" s="169">
        <v>538715</v>
      </c>
      <c r="D15" s="100">
        <v>43252</v>
      </c>
      <c r="E15" s="100">
        <v>6875</v>
      </c>
      <c r="F15" s="94">
        <v>12197</v>
      </c>
      <c r="G15" s="97">
        <v>938</v>
      </c>
      <c r="H15" s="45">
        <f>G15/B15*1000</f>
        <v>1.6047657093389496</v>
      </c>
      <c r="I15" s="166">
        <f>EXP(1.96/SQRT(G15))</f>
        <v>1.0660884206962469</v>
      </c>
      <c r="J15" s="45">
        <f>H15/I15</f>
        <v>1.5052838753195541</v>
      </c>
      <c r="K15" s="173">
        <f>H15*I15</f>
        <v>1.7108221406566531</v>
      </c>
      <c r="L15" s="97">
        <v>674</v>
      </c>
      <c r="M15" s="171">
        <v>264</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25">
      <c r="A16" s="121">
        <v>2021</v>
      </c>
      <c r="B16" s="115">
        <v>595300</v>
      </c>
      <c r="C16" s="115">
        <v>548327</v>
      </c>
      <c r="D16" s="115">
        <v>44760</v>
      </c>
      <c r="E16" s="115">
        <v>7124</v>
      </c>
      <c r="F16" s="116">
        <v>12735</v>
      </c>
      <c r="G16" s="117">
        <v>880</v>
      </c>
      <c r="H16" s="118">
        <f>G16/B16*1000</f>
        <v>1.4782462623887116</v>
      </c>
      <c r="I16" s="119">
        <f>EXP(1.96/SQRT(G16))</f>
        <v>1.0683031905379381</v>
      </c>
      <c r="J16" s="118">
        <f>H16/I16</f>
        <v>1.3837328910759397</v>
      </c>
      <c r="K16" s="120">
        <f>H16*I16</f>
        <v>1.5792151985106426</v>
      </c>
      <c r="L16" s="117">
        <v>600</v>
      </c>
      <c r="M16" s="327">
        <v>280</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5">
      <c r="A18" s="26" t="s">
        <v>71</v>
      </c>
      <c r="B18" s="26"/>
      <c r="C18" s="1"/>
      <c r="D18" s="27"/>
      <c r="E18" s="27"/>
      <c r="F18" s="27"/>
      <c r="G18" s="27"/>
      <c r="H18" s="1"/>
      <c r="I18" s="6"/>
      <c r="J18" s="6"/>
      <c r="K18" s="6"/>
      <c r="L18" s="6"/>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23"/>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5" customHeight="1" x14ac:dyDescent="0.25">
      <c r="A21" s="1"/>
      <c r="B21" s="22"/>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235"/>
      <c r="B22" s="235"/>
      <c r="C22" s="235"/>
      <c r="D22" s="235"/>
      <c r="E22" s="235"/>
      <c r="F22" s="235"/>
      <c r="G22" s="235"/>
      <c r="H22" s="235"/>
      <c r="I22" s="235"/>
      <c r="J22" s="235"/>
      <c r="K22" s="235"/>
      <c r="L22" s="235"/>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14.4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ht="1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5">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x14ac:dyDescent="0.25">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x14ac:dyDescent="0.25">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sheetData>
  <mergeCells count="15">
    <mergeCell ref="A1:I2"/>
    <mergeCell ref="G4:K4"/>
    <mergeCell ref="J5:K5"/>
    <mergeCell ref="L5:L6"/>
    <mergeCell ref="M5:M6"/>
    <mergeCell ref="A22:L22"/>
    <mergeCell ref="A5:A6"/>
    <mergeCell ref="B5:B6"/>
    <mergeCell ref="C5:C6"/>
    <mergeCell ref="D5:D6"/>
    <mergeCell ref="E5:E6"/>
    <mergeCell ref="F5:F6"/>
    <mergeCell ref="G5:G6"/>
    <mergeCell ref="H5:H6"/>
    <mergeCell ref="I5:I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CJ55"/>
  <sheetViews>
    <sheetView showGridLines="0" zoomScaleNormal="100" workbookViewId="0">
      <selection activeCell="A21" sqref="A21:L21"/>
    </sheetView>
  </sheetViews>
  <sheetFormatPr defaultColWidth="8.85546875" defaultRowHeight="15" x14ac:dyDescent="0.25"/>
  <cols>
    <col min="1" max="6" width="8.85546875" customWidth="1"/>
    <col min="7" max="7" width="13.42578125" customWidth="1"/>
  </cols>
  <sheetData>
    <row r="1" spans="1:88" x14ac:dyDescent="0.25">
      <c r="A1" s="249" t="s">
        <v>51</v>
      </c>
      <c r="B1" s="249"/>
      <c r="C1" s="249"/>
      <c r="D1" s="249"/>
      <c r="E1" s="249"/>
      <c r="F1" s="249"/>
      <c r="G1" s="249"/>
      <c r="H1" s="249"/>
      <c r="I1" s="24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row>
    <row r="2" spans="1:88" x14ac:dyDescent="0.25">
      <c r="A2" s="249"/>
      <c r="B2" s="249"/>
      <c r="C2" s="249"/>
      <c r="D2" s="249"/>
      <c r="E2" s="249"/>
      <c r="F2" s="249"/>
      <c r="G2" s="249"/>
      <c r="H2" s="249"/>
      <c r="I2" s="24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row>
    <row r="3" spans="1:88"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row>
    <row r="4" spans="1:88" ht="15.75" thickBot="1" x14ac:dyDescent="0.3">
      <c r="A4" s="1"/>
      <c r="B4" s="1"/>
      <c r="C4" s="1"/>
      <c r="D4" s="1"/>
      <c r="E4" s="1"/>
      <c r="F4" s="1"/>
      <c r="G4" s="280" t="s">
        <v>6</v>
      </c>
      <c r="H4" s="280"/>
      <c r="I4" s="280"/>
      <c r="J4" s="280"/>
      <c r="K4" s="280"/>
      <c r="L4" s="4" t="s">
        <v>7</v>
      </c>
      <c r="M4" s="4"/>
      <c r="N4" s="4"/>
      <c r="O4" s="4"/>
      <c r="P4" s="4"/>
      <c r="Q4" s="5" t="s">
        <v>8</v>
      </c>
      <c r="R4" s="289" t="s">
        <v>9</v>
      </c>
      <c r="S4" s="289"/>
      <c r="T4" s="289"/>
      <c r="U4" s="289"/>
      <c r="V4" s="289"/>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row>
    <row r="5" spans="1:88" ht="108" customHeight="1" thickBot="1" x14ac:dyDescent="0.3">
      <c r="A5" s="267" t="s">
        <v>0</v>
      </c>
      <c r="B5" s="271" t="s">
        <v>87</v>
      </c>
      <c r="C5" s="271" t="s">
        <v>81</v>
      </c>
      <c r="D5" s="269" t="s">
        <v>84</v>
      </c>
      <c r="E5" s="271" t="s">
        <v>85</v>
      </c>
      <c r="F5" s="273" t="s">
        <v>86</v>
      </c>
      <c r="G5" s="275" t="s">
        <v>103</v>
      </c>
      <c r="H5" s="277" t="s">
        <v>5</v>
      </c>
      <c r="I5" s="277" t="s">
        <v>2</v>
      </c>
      <c r="J5" s="281" t="s">
        <v>65</v>
      </c>
      <c r="K5" s="282"/>
      <c r="L5" s="287" t="s">
        <v>88</v>
      </c>
      <c r="M5" s="41" t="s">
        <v>80</v>
      </c>
      <c r="N5" s="41" t="s">
        <v>2</v>
      </c>
      <c r="O5" s="290" t="s">
        <v>65</v>
      </c>
      <c r="P5" s="291"/>
      <c r="Q5" s="294" t="s">
        <v>89</v>
      </c>
      <c r="R5" s="296" t="s">
        <v>104</v>
      </c>
      <c r="S5" s="298" t="s">
        <v>10</v>
      </c>
      <c r="T5" s="298" t="s">
        <v>2</v>
      </c>
      <c r="U5" s="292" t="s">
        <v>3</v>
      </c>
      <c r="V5" s="293"/>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ht="15.75" thickBot="1" x14ac:dyDescent="0.3">
      <c r="A6" s="268"/>
      <c r="B6" s="272"/>
      <c r="C6" s="272"/>
      <c r="D6" s="270"/>
      <c r="E6" s="272"/>
      <c r="F6" s="274"/>
      <c r="G6" s="276"/>
      <c r="H6" s="278"/>
      <c r="I6" s="278"/>
      <c r="J6" s="29" t="s">
        <v>3</v>
      </c>
      <c r="K6" s="30" t="s">
        <v>4</v>
      </c>
      <c r="L6" s="288"/>
      <c r="M6" s="53"/>
      <c r="N6" s="53"/>
      <c r="O6" s="54" t="s">
        <v>3</v>
      </c>
      <c r="P6" s="55" t="s">
        <v>4</v>
      </c>
      <c r="Q6" s="295"/>
      <c r="R6" s="297"/>
      <c r="S6" s="299"/>
      <c r="T6" s="299"/>
      <c r="U6" s="34" t="s">
        <v>3</v>
      </c>
      <c r="V6" s="35" t="s">
        <v>4</v>
      </c>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row>
    <row r="7" spans="1:88" ht="15.75" thickTop="1" x14ac:dyDescent="0.25">
      <c r="A7" s="156">
        <v>2012</v>
      </c>
      <c r="B7" s="157">
        <f>'Table 1'!B7</f>
        <v>694241</v>
      </c>
      <c r="C7" s="157">
        <f>'Table 2'!B7</f>
        <v>640787</v>
      </c>
      <c r="D7" s="157">
        <f>'Table 3'!B7</f>
        <v>49949</v>
      </c>
      <c r="E7" s="157">
        <f>'Table 3'!C7</f>
        <v>8003</v>
      </c>
      <c r="F7" s="157">
        <f>'Table 3'!D7</f>
        <v>14591</v>
      </c>
      <c r="G7" s="158">
        <v>754</v>
      </c>
      <c r="H7" s="159">
        <f t="shared" ref="H7:H13" si="0">G7/B7*1000</f>
        <v>1.0860781774628696</v>
      </c>
      <c r="I7" s="159">
        <f>EXP(1.96/SQRT(G7))</f>
        <v>1.0739881795187949</v>
      </c>
      <c r="J7" s="159">
        <f t="shared" ref="J7:J13" si="1">H7/I7</f>
        <v>1.0112571052220443</v>
      </c>
      <c r="K7" s="174">
        <f t="shared" ref="K7:K13" si="2">H7*I7</f>
        <v>1.1664351246284379</v>
      </c>
      <c r="L7" s="175">
        <v>110</v>
      </c>
      <c r="M7" s="176">
        <f>(L7/C7)*10000</f>
        <v>1.716639070393126</v>
      </c>
      <c r="N7" s="176">
        <f>EXP(1.96/SQRT(L7))</f>
        <v>1.2054810121418893</v>
      </c>
      <c r="O7" s="176">
        <f>M7/N7</f>
        <v>1.4240282950147967</v>
      </c>
      <c r="P7" s="177">
        <f>M7*N7</f>
        <v>2.0693758040598174</v>
      </c>
      <c r="Q7" s="178">
        <v>644</v>
      </c>
      <c r="R7" s="179">
        <v>483</v>
      </c>
      <c r="S7" s="180">
        <f t="shared" ref="S7:S13" si="3">R7/E7*1000</f>
        <v>60.352367862051736</v>
      </c>
      <c r="T7" s="181">
        <f t="shared" ref="T7:T13" si="4">EXP(1.96/SQRT(R7))</f>
        <v>1.0932808046189033</v>
      </c>
      <c r="U7" s="180">
        <f t="shared" ref="U7:U12" si="5">S7/T7</f>
        <v>55.202988662267252</v>
      </c>
      <c r="V7" s="182">
        <f t="shared" ref="V7:V13" si="6">S7*T7</f>
        <v>65.982085296879958</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row>
    <row r="8" spans="1:88" x14ac:dyDescent="0.25">
      <c r="A8" s="164">
        <v>2013</v>
      </c>
      <c r="B8" s="99">
        <f>'Table 1'!B8</f>
        <v>664517</v>
      </c>
      <c r="C8" s="99">
        <f>'Table 2'!B8</f>
        <v>612816</v>
      </c>
      <c r="D8" s="99">
        <f>'Table 3'!B8</f>
        <v>48844</v>
      </c>
      <c r="E8" s="99">
        <f>'Table 3'!C8</f>
        <v>7709</v>
      </c>
      <c r="F8" s="99">
        <f>'Table 3'!D8</f>
        <v>14056</v>
      </c>
      <c r="G8" s="165">
        <v>677</v>
      </c>
      <c r="H8" s="45">
        <f t="shared" si="0"/>
        <v>1.0187850724661671</v>
      </c>
      <c r="I8" s="45">
        <f t="shared" ref="I8:I13" si="7">EXP(1.96/SQRT(G8))</f>
        <v>1.0782387461182266</v>
      </c>
      <c r="J8" s="45">
        <f t="shared" si="1"/>
        <v>0.94486038099994185</v>
      </c>
      <c r="K8" s="155">
        <f t="shared" si="2"/>
        <v>1.0984935390998867</v>
      </c>
      <c r="L8" s="183">
        <v>94</v>
      </c>
      <c r="M8" s="184">
        <f t="shared" ref="M8:M13" si="8">(L8/C8)*10000</f>
        <v>1.5339025090728702</v>
      </c>
      <c r="N8" s="184">
        <f t="shared" ref="N8:N13" si="9">EXP(1.96/SQRT(L8))</f>
        <v>1.2240420820595352</v>
      </c>
      <c r="O8" s="184">
        <f t="shared" ref="O8:O13" si="10">M8/N8</f>
        <v>1.2531452403106709</v>
      </c>
      <c r="P8" s="185">
        <f t="shared" ref="P8:P13" si="11">M8*N8</f>
        <v>1.8775612208819012</v>
      </c>
      <c r="Q8" s="186">
        <v>583</v>
      </c>
      <c r="R8" s="187">
        <v>445</v>
      </c>
      <c r="S8" s="63">
        <f t="shared" si="3"/>
        <v>57.724737320015571</v>
      </c>
      <c r="T8" s="188">
        <f t="shared" si="4"/>
        <v>1.0973661623383149</v>
      </c>
      <c r="U8" s="63">
        <f t="shared" si="5"/>
        <v>52.602986406117374</v>
      </c>
      <c r="V8" s="189">
        <f t="shared" si="6"/>
        <v>63.345173464852792</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row>
    <row r="9" spans="1:88" x14ac:dyDescent="0.25">
      <c r="A9" s="164">
        <v>2014</v>
      </c>
      <c r="B9" s="99">
        <f>'Table 1'!B9</f>
        <v>661496</v>
      </c>
      <c r="C9" s="99">
        <f>'Table 2'!B9</f>
        <v>607972</v>
      </c>
      <c r="D9" s="99">
        <f>'Table 3'!B9</f>
        <v>49379</v>
      </c>
      <c r="E9" s="99">
        <f>'Table 3'!C9</f>
        <v>7656</v>
      </c>
      <c r="F9" s="99">
        <f>'Table 3'!D9</f>
        <v>13846</v>
      </c>
      <c r="G9" s="165">
        <v>689</v>
      </c>
      <c r="H9" s="45">
        <f t="shared" si="0"/>
        <v>1.0415784827119137</v>
      </c>
      <c r="I9" s="45">
        <f t="shared" si="7"/>
        <v>1.0775285650595028</v>
      </c>
      <c r="J9" s="45">
        <f t="shared" si="1"/>
        <v>0.96663653891569556</v>
      </c>
      <c r="K9" s="155">
        <f t="shared" si="2"/>
        <v>1.1223305678734226</v>
      </c>
      <c r="L9" s="183">
        <v>104</v>
      </c>
      <c r="M9" s="190">
        <f t="shared" si="8"/>
        <v>1.710605093655629</v>
      </c>
      <c r="N9" s="184">
        <f t="shared" si="9"/>
        <v>1.2119053765373382</v>
      </c>
      <c r="O9" s="184">
        <f t="shared" si="10"/>
        <v>1.411500540201561</v>
      </c>
      <c r="P9" s="185">
        <f t="shared" si="11"/>
        <v>2.0730915101334135</v>
      </c>
      <c r="Q9" s="186">
        <v>585</v>
      </c>
      <c r="R9" s="187">
        <v>468</v>
      </c>
      <c r="S9" s="63">
        <f t="shared" si="3"/>
        <v>61.128526645768027</v>
      </c>
      <c r="T9" s="188">
        <f t="shared" si="4"/>
        <v>1.0948321151872344</v>
      </c>
      <c r="U9" s="63">
        <f t="shared" si="5"/>
        <v>55.833698882055572</v>
      </c>
      <c r="V9" s="189">
        <f t="shared" si="6"/>
        <v>66.925474125865435</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row>
    <row r="10" spans="1:88" x14ac:dyDescent="0.25">
      <c r="A10" s="164">
        <v>2015</v>
      </c>
      <c r="B10" s="99">
        <f>'Table 1'!B10</f>
        <v>664399</v>
      </c>
      <c r="C10" s="99">
        <f>'Table 2'!B10</f>
        <v>609076</v>
      </c>
      <c r="D10" s="99">
        <f>'Table 3'!B10</f>
        <v>50308</v>
      </c>
      <c r="E10" s="99">
        <f>'Table 3'!C10</f>
        <v>7757</v>
      </c>
      <c r="F10" s="99">
        <f>'Table 3'!D10</f>
        <v>14137</v>
      </c>
      <c r="G10" s="165">
        <v>726</v>
      </c>
      <c r="H10" s="45">
        <f t="shared" si="0"/>
        <v>1.0927168764552626</v>
      </c>
      <c r="I10" s="45">
        <f t="shared" si="7"/>
        <v>1.0754534887914473</v>
      </c>
      <c r="J10" s="45">
        <f t="shared" si="1"/>
        <v>1.0160521936501552</v>
      </c>
      <c r="K10" s="155">
        <f t="shared" si="2"/>
        <v>1.1751661770451052</v>
      </c>
      <c r="L10" s="183">
        <v>117</v>
      </c>
      <c r="M10" s="190">
        <f t="shared" si="8"/>
        <v>1.9209425424741742</v>
      </c>
      <c r="N10" s="184">
        <f t="shared" si="9"/>
        <v>1.1986573604453536</v>
      </c>
      <c r="O10" s="184">
        <f t="shared" si="10"/>
        <v>1.6025785231573266</v>
      </c>
      <c r="P10" s="185">
        <f t="shared" si="11"/>
        <v>2.3025519175292803</v>
      </c>
      <c r="Q10" s="186">
        <v>609</v>
      </c>
      <c r="R10" s="187">
        <v>452</v>
      </c>
      <c r="S10" s="63">
        <f t="shared" si="3"/>
        <v>58.269949722830994</v>
      </c>
      <c r="T10" s="188">
        <f t="shared" si="4"/>
        <v>1.0965738585889651</v>
      </c>
      <c r="U10" s="63">
        <f t="shared" si="5"/>
        <v>53.138189704623123</v>
      </c>
      <c r="V10" s="189">
        <f t="shared" si="6"/>
        <v>63.897303607349777</v>
      </c>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row>
    <row r="11" spans="1:88" x14ac:dyDescent="0.25">
      <c r="A11" s="164">
        <v>2016</v>
      </c>
      <c r="B11" s="169">
        <f>'Table 1'!B11</f>
        <v>663157</v>
      </c>
      <c r="C11" s="99">
        <f>'Table 2'!B11</f>
        <v>609118</v>
      </c>
      <c r="D11" s="99">
        <f>'Table 3'!B11</f>
        <v>51581</v>
      </c>
      <c r="E11" s="99">
        <f>'Table 3'!C11</f>
        <v>8403</v>
      </c>
      <c r="F11" s="99">
        <f>'Table 3'!D11</f>
        <v>14588</v>
      </c>
      <c r="G11" s="165">
        <v>777</v>
      </c>
      <c r="H11" s="45">
        <f t="shared" si="0"/>
        <v>1.1716682474889053</v>
      </c>
      <c r="I11" s="45">
        <f t="shared" si="7"/>
        <v>1.0728456543416838</v>
      </c>
      <c r="J11" s="45">
        <f t="shared" si="1"/>
        <v>1.0921125911703122</v>
      </c>
      <c r="K11" s="155">
        <f t="shared" si="2"/>
        <v>1.2570191876486085</v>
      </c>
      <c r="L11" s="191">
        <v>112</v>
      </c>
      <c r="M11" s="190">
        <f t="shared" si="8"/>
        <v>1.8387241880883507</v>
      </c>
      <c r="N11" s="184">
        <f t="shared" si="9"/>
        <v>1.2034622269803894</v>
      </c>
      <c r="O11" s="184">
        <f t="shared" si="10"/>
        <v>1.5278619859153362</v>
      </c>
      <c r="P11" s="185">
        <f t="shared" si="11"/>
        <v>2.2128351061995151</v>
      </c>
      <c r="Q11" s="186">
        <v>665</v>
      </c>
      <c r="R11" s="187">
        <v>519</v>
      </c>
      <c r="S11" s="63">
        <f t="shared" si="3"/>
        <v>61.763655837201</v>
      </c>
      <c r="T11" s="188">
        <f t="shared" si="4"/>
        <v>1.0898438740179066</v>
      </c>
      <c r="U11" s="63">
        <f t="shared" si="5"/>
        <v>56.672021846118298</v>
      </c>
      <c r="V11" s="189">
        <f t="shared" si="6"/>
        <v>67.312741951123826</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row>
    <row r="12" spans="1:88" x14ac:dyDescent="0.25">
      <c r="A12" s="164">
        <v>2017</v>
      </c>
      <c r="B12" s="99">
        <f>'Table 1'!B12</f>
        <v>646794</v>
      </c>
      <c r="C12" s="99">
        <f>'Table 2'!B12</f>
        <v>593339</v>
      </c>
      <c r="D12" s="99">
        <f>'Table 3'!B12</f>
        <v>51307</v>
      </c>
      <c r="E12" s="99">
        <f>'Table 3'!C12</f>
        <v>8219</v>
      </c>
      <c r="F12" s="151">
        <f>'Table 3'!D12</f>
        <v>14500</v>
      </c>
      <c r="G12" s="165">
        <v>783</v>
      </c>
      <c r="H12" s="45">
        <f t="shared" si="0"/>
        <v>1.2105863690757799</v>
      </c>
      <c r="I12" s="45">
        <f t="shared" si="7"/>
        <v>1.0725561080066952</v>
      </c>
      <c r="J12" s="45">
        <f t="shared" si="1"/>
        <v>1.128692811535621</v>
      </c>
      <c r="K12" s="192">
        <f t="shared" si="2"/>
        <v>1.2984218044218752</v>
      </c>
      <c r="L12" s="191">
        <v>129</v>
      </c>
      <c r="M12" s="190">
        <f t="shared" si="8"/>
        <v>2.1741365391454126</v>
      </c>
      <c r="N12" s="184">
        <f t="shared" si="9"/>
        <v>1.188353074615496</v>
      </c>
      <c r="O12" s="184">
        <f t="shared" si="10"/>
        <v>1.8295375217915577</v>
      </c>
      <c r="P12" s="185">
        <f t="shared" si="11"/>
        <v>2.5836418409273447</v>
      </c>
      <c r="Q12" s="186">
        <v>654</v>
      </c>
      <c r="R12" s="187">
        <v>482</v>
      </c>
      <c r="S12" s="63">
        <f t="shared" si="3"/>
        <v>58.644603966419275</v>
      </c>
      <c r="T12" s="188">
        <f t="shared" si="4"/>
        <v>1.0933819002045497</v>
      </c>
      <c r="U12" s="63">
        <f t="shared" si="5"/>
        <v>53.635974727081226</v>
      </c>
      <c r="V12" s="189">
        <f t="shared" si="6"/>
        <v>64.120948521546779</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row>
    <row r="13" spans="1:88" x14ac:dyDescent="0.25">
      <c r="A13" s="164">
        <v>2018</v>
      </c>
      <c r="B13" s="100">
        <v>625310</v>
      </c>
      <c r="C13" s="99">
        <v>574063</v>
      </c>
      <c r="D13" s="100">
        <v>49302</v>
      </c>
      <c r="E13" s="100">
        <v>7772</v>
      </c>
      <c r="F13" s="94">
        <v>13689</v>
      </c>
      <c r="G13" s="97">
        <v>778</v>
      </c>
      <c r="H13" s="45">
        <f t="shared" si="0"/>
        <v>1.2441828852888968</v>
      </c>
      <c r="I13" s="45">
        <f t="shared" si="7"/>
        <v>1.0727971586651897</v>
      </c>
      <c r="J13" s="45">
        <f t="shared" si="1"/>
        <v>1.1597559475613741</v>
      </c>
      <c r="K13" s="192">
        <f t="shared" si="2"/>
        <v>1.3347558641977861</v>
      </c>
      <c r="L13" s="65">
        <v>110</v>
      </c>
      <c r="M13" s="190">
        <f t="shared" si="8"/>
        <v>1.91616599571824</v>
      </c>
      <c r="N13" s="184">
        <f t="shared" si="9"/>
        <v>1.2054810121418893</v>
      </c>
      <c r="O13" s="190">
        <f t="shared" si="10"/>
        <v>1.589544734772397</v>
      </c>
      <c r="P13" s="185">
        <f t="shared" si="11"/>
        <v>2.3099017239502952</v>
      </c>
      <c r="Q13" s="193">
        <v>668</v>
      </c>
      <c r="R13" s="194">
        <v>523</v>
      </c>
      <c r="S13" s="147">
        <f t="shared" si="3"/>
        <v>67.292846114256307</v>
      </c>
      <c r="T13" s="188">
        <f t="shared" si="4"/>
        <v>1.089484682401185</v>
      </c>
      <c r="U13" s="63">
        <f>S13/T13</f>
        <v>61.765756968648056</v>
      </c>
      <c r="V13" s="189">
        <f t="shared" si="6"/>
        <v>73.314525076662349</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row>
    <row r="14" spans="1:88" x14ac:dyDescent="0.25">
      <c r="A14" s="172">
        <v>2019</v>
      </c>
      <c r="B14" s="100">
        <v>610140</v>
      </c>
      <c r="C14" s="99">
        <v>560765</v>
      </c>
      <c r="D14" s="100">
        <v>47488</v>
      </c>
      <c r="E14" s="100">
        <v>7699</v>
      </c>
      <c r="F14" s="170">
        <v>13390</v>
      </c>
      <c r="G14" s="102">
        <v>683</v>
      </c>
      <c r="H14" s="45">
        <f>G14/B14*1000</f>
        <v>1.1194152161798931</v>
      </c>
      <c r="I14" s="45">
        <f>EXP(1.96/SQRT(G14))</f>
        <v>1.0778812575410668</v>
      </c>
      <c r="J14" s="45">
        <f>H14/I14</f>
        <v>1.0385329630218976</v>
      </c>
      <c r="K14" s="46">
        <f>H14*I14</f>
        <v>1.2065966809265884</v>
      </c>
      <c r="L14" s="194">
        <v>84</v>
      </c>
      <c r="M14" s="184">
        <f>(L14/C14)*10000</f>
        <v>1.4979536882651379</v>
      </c>
      <c r="N14" s="184">
        <f>EXP(1.96/SQRT(L14))</f>
        <v>1.2384412500299156</v>
      </c>
      <c r="O14" s="184">
        <f>M14/N14</f>
        <v>1.2095476375879386</v>
      </c>
      <c r="P14" s="185">
        <f>M14*N14</f>
        <v>1.8551276381819999</v>
      </c>
      <c r="Q14" s="195">
        <v>599</v>
      </c>
      <c r="R14" s="194">
        <v>481</v>
      </c>
      <c r="S14" s="63">
        <f>R14/E14*1000</f>
        <v>62.475646187816601</v>
      </c>
      <c r="T14" s="188">
        <f>EXP(1.96/SQRT(R14))</f>
        <v>1.0934833202855148</v>
      </c>
      <c r="U14" s="63">
        <f>S14/T14</f>
        <v>57.134521422333037</v>
      </c>
      <c r="V14" s="196">
        <f>S14*T14</f>
        <v>68.316077030436759</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row>
    <row r="15" spans="1:88" x14ac:dyDescent="0.25">
      <c r="A15" s="172">
        <v>2020</v>
      </c>
      <c r="B15" s="100">
        <v>584509</v>
      </c>
      <c r="C15" s="169">
        <v>538715</v>
      </c>
      <c r="D15" s="100">
        <v>43252</v>
      </c>
      <c r="E15" s="100">
        <v>6875</v>
      </c>
      <c r="F15" s="170">
        <v>12197</v>
      </c>
      <c r="G15" s="102">
        <v>649</v>
      </c>
      <c r="H15" s="67">
        <f>G15/B15*1000</f>
        <v>1.1103336304488041</v>
      </c>
      <c r="I15" s="67">
        <f>EXP(1.96/SQRT(G15))</f>
        <v>1.0799737441343822</v>
      </c>
      <c r="J15" s="67">
        <f>H15/I15</f>
        <v>1.0281116892695903</v>
      </c>
      <c r="K15" s="114">
        <f>H15*I15</f>
        <v>1.1991311681141164</v>
      </c>
      <c r="L15" s="194">
        <v>117</v>
      </c>
      <c r="M15" s="184">
        <f>(L15/C15)*10000</f>
        <v>2.1718348291768375</v>
      </c>
      <c r="N15" s="184">
        <f>EXP(1.96/SQRT(L15))</f>
        <v>1.1986573604453536</v>
      </c>
      <c r="O15" s="184">
        <f>M15/N15</f>
        <v>1.8118896198742782</v>
      </c>
      <c r="P15" s="185">
        <f>M15*N15</f>
        <v>2.6032858036643933</v>
      </c>
      <c r="Q15" s="195">
        <v>532</v>
      </c>
      <c r="R15" s="194">
        <v>430</v>
      </c>
      <c r="S15" s="63">
        <f>R15/E15*1000</f>
        <v>62.54545454545454</v>
      </c>
      <c r="T15" s="188">
        <f>EXP(1.96/SQRT(R15))</f>
        <v>1.0991306983496052</v>
      </c>
      <c r="U15" s="63">
        <f>S15/T15</f>
        <v>56.904474271685238</v>
      </c>
      <c r="V15" s="196">
        <f>S15*T15</f>
        <v>68.745629133138934</v>
      </c>
    </row>
    <row r="16" spans="1:88" ht="15.75" thickBot="1" x14ac:dyDescent="0.3">
      <c r="A16" s="122">
        <v>2021</v>
      </c>
      <c r="B16" s="103">
        <v>595300</v>
      </c>
      <c r="C16" s="103">
        <v>548327</v>
      </c>
      <c r="D16" s="103">
        <v>44760</v>
      </c>
      <c r="E16" s="123">
        <v>7124</v>
      </c>
      <c r="F16" s="104">
        <v>12735</v>
      </c>
      <c r="G16" s="105">
        <v>736</v>
      </c>
      <c r="H16" s="49">
        <f>G16/B16*1000</f>
        <v>1.236351419452377</v>
      </c>
      <c r="I16" s="49">
        <f>EXP(1.96/SQRT(G16))</f>
        <v>1.0749203421579756</v>
      </c>
      <c r="J16" s="49">
        <f>H16/I16</f>
        <v>1.1501795723488846</v>
      </c>
      <c r="K16" s="51">
        <f>H16*I16</f>
        <v>1.328979290825248</v>
      </c>
      <c r="L16" s="50">
        <v>114</v>
      </c>
      <c r="M16" s="56">
        <f>(L16/C16)*10000</f>
        <v>2.0790513689823773</v>
      </c>
      <c r="N16" s="56">
        <f>EXP(1.96/SQRT(L16))</f>
        <v>1.2015000515150651</v>
      </c>
      <c r="O16" s="56">
        <f>M16/N16</f>
        <v>1.7303797585033303</v>
      </c>
      <c r="P16" s="60">
        <f>M16*N16</f>
        <v>2.4979803269347931</v>
      </c>
      <c r="Q16" s="124">
        <v>622</v>
      </c>
      <c r="R16" s="52">
        <v>500</v>
      </c>
      <c r="S16" s="57">
        <f>R16/E16*1000</f>
        <v>70.18528916339136</v>
      </c>
      <c r="T16" s="58">
        <f>EXP(1.96/SQRT(R16))</f>
        <v>1.0916102118194311</v>
      </c>
      <c r="U16" s="59">
        <f>S16/T16</f>
        <v>64.295192920933459</v>
      </c>
      <c r="V16" s="125">
        <f>S16*T16</f>
        <v>76.61497837025766</v>
      </c>
    </row>
    <row r="17" spans="1:88" ht="15.75" thickTop="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row>
    <row r="18" spans="1:88" x14ac:dyDescent="0.25">
      <c r="A18" s="26" t="s">
        <v>72</v>
      </c>
      <c r="B18" s="26"/>
      <c r="C18" s="1"/>
      <c r="D18" s="27"/>
      <c r="E18" s="27"/>
      <c r="F18" s="27"/>
      <c r="G18" s="27"/>
      <c r="H18" s="1"/>
      <c r="I18" s="6"/>
      <c r="J18" s="6"/>
      <c r="K18" s="6"/>
      <c r="L18" s="6"/>
      <c r="M18" s="6"/>
      <c r="N18" s="6"/>
      <c r="O18" s="6"/>
      <c r="P18" s="6"/>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row>
    <row r="19" spans="1:88"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row>
    <row r="20" spans="1:88" x14ac:dyDescent="0.25">
      <c r="A20" s="23"/>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row>
    <row r="21" spans="1:88" x14ac:dyDescent="0.25">
      <c r="A21" s="235"/>
      <c r="B21" s="235"/>
      <c r="C21" s="235"/>
      <c r="D21" s="235"/>
      <c r="E21" s="235"/>
      <c r="F21" s="235"/>
      <c r="G21" s="235"/>
      <c r="H21" s="235"/>
      <c r="I21" s="235"/>
      <c r="J21" s="235"/>
      <c r="K21" s="235"/>
      <c r="L21" s="235"/>
      <c r="M21" s="40"/>
      <c r="N21" s="40"/>
      <c r="O21" s="40"/>
      <c r="P21" s="40"/>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row>
    <row r="22" spans="1:88"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row>
    <row r="23" spans="1:88"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8"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row>
    <row r="25" spans="1:88"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row>
    <row r="26" spans="1:88"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row>
    <row r="27" spans="1:88"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row>
    <row r="28" spans="1:88"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row>
    <row r="29" spans="1:88"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row>
    <row r="30" spans="1:88"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row>
    <row r="31" spans="1:88"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row>
    <row r="32" spans="1:88"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row>
    <row r="33" spans="1:88"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row>
    <row r="34" spans="1:88"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row>
    <row r="35" spans="1:88"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row>
    <row r="36" spans="1:8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row>
    <row r="37" spans="1:88"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row>
    <row r="38" spans="1:88"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row>
    <row r="39" spans="1:88"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row>
    <row r="40" spans="1:88"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row>
    <row r="41" spans="1:8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row>
    <row r="42" spans="1:8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row>
    <row r="43" spans="1:8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row>
    <row r="44" spans="1:8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row>
    <row r="45" spans="1:88"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row>
    <row r="46" spans="1:88"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row>
    <row r="47" spans="1:8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row>
    <row r="48" spans="1:8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row>
    <row r="49" spans="1:8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row>
    <row r="50" spans="1:8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row>
    <row r="51" spans="1:8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row>
    <row r="52" spans="1:88"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row>
    <row r="53" spans="1:88"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row>
    <row r="54" spans="1:88"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row>
    <row r="55" spans="1:88"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row>
  </sheetData>
  <mergeCells count="21">
    <mergeCell ref="U5:V5"/>
    <mergeCell ref="Q5:Q6"/>
    <mergeCell ref="R5:R6"/>
    <mergeCell ref="S5:S6"/>
    <mergeCell ref="T5:T6"/>
    <mergeCell ref="L5:L6"/>
    <mergeCell ref="A1:I2"/>
    <mergeCell ref="G4:K4"/>
    <mergeCell ref="R4:V4"/>
    <mergeCell ref="A21:L21"/>
    <mergeCell ref="A5:A6"/>
    <mergeCell ref="B5:B6"/>
    <mergeCell ref="C5:C6"/>
    <mergeCell ref="D5:D6"/>
    <mergeCell ref="F5:F6"/>
    <mergeCell ref="G5:G6"/>
    <mergeCell ref="H5:H6"/>
    <mergeCell ref="I5:I6"/>
    <mergeCell ref="J5:K5"/>
    <mergeCell ref="E5:E6"/>
    <mergeCell ref="O5:P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CF56"/>
  <sheetViews>
    <sheetView showGridLines="0" workbookViewId="0">
      <selection activeCell="F22" sqref="F22"/>
    </sheetView>
  </sheetViews>
  <sheetFormatPr defaultColWidth="8.85546875" defaultRowHeight="15" x14ac:dyDescent="0.25"/>
  <cols>
    <col min="1" max="6" width="8.85546875" customWidth="1"/>
    <col min="7" max="7" width="11.42578125" customWidth="1"/>
  </cols>
  <sheetData>
    <row r="1" spans="1:84" x14ac:dyDescent="0.25">
      <c r="A1" s="279" t="s">
        <v>54</v>
      </c>
      <c r="B1" s="279"/>
      <c r="C1" s="279"/>
      <c r="D1" s="279"/>
      <c r="E1" s="279"/>
      <c r="F1" s="279"/>
      <c r="G1" s="279"/>
      <c r="H1" s="279"/>
      <c r="I1" s="27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279"/>
      <c r="B2" s="279"/>
      <c r="C2" s="279"/>
      <c r="D2" s="279"/>
      <c r="E2" s="279"/>
      <c r="F2" s="279"/>
      <c r="G2" s="279"/>
      <c r="H2" s="279"/>
      <c r="I2" s="27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75" thickBot="1" x14ac:dyDescent="0.3">
      <c r="A4" s="1"/>
      <c r="B4" s="1"/>
      <c r="C4" s="1"/>
      <c r="D4" s="1"/>
      <c r="E4" s="1"/>
      <c r="F4" s="1"/>
      <c r="G4" s="280" t="s">
        <v>6</v>
      </c>
      <c r="H4" s="280"/>
      <c r="I4" s="280"/>
      <c r="J4" s="280"/>
      <c r="K4" s="280"/>
      <c r="L4" s="4" t="s">
        <v>7</v>
      </c>
      <c r="M4" s="5"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86.25" customHeight="1" thickBot="1" x14ac:dyDescent="0.3">
      <c r="A5" s="267" t="s">
        <v>0</v>
      </c>
      <c r="B5" s="271" t="s">
        <v>87</v>
      </c>
      <c r="C5" s="271" t="s">
        <v>81</v>
      </c>
      <c r="D5" s="271" t="s">
        <v>84</v>
      </c>
      <c r="E5" s="271" t="s">
        <v>85</v>
      </c>
      <c r="F5" s="273" t="s">
        <v>86</v>
      </c>
      <c r="G5" s="275" t="s">
        <v>107</v>
      </c>
      <c r="H5" s="277" t="s">
        <v>5</v>
      </c>
      <c r="I5" s="277" t="s">
        <v>2</v>
      </c>
      <c r="J5" s="281" t="s">
        <v>65</v>
      </c>
      <c r="K5" s="282"/>
      <c r="L5" s="307" t="s">
        <v>88</v>
      </c>
      <c r="M5" s="301" t="s">
        <v>89</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75" thickBot="1" x14ac:dyDescent="0.3">
      <c r="A6" s="268"/>
      <c r="B6" s="272"/>
      <c r="C6" s="272"/>
      <c r="D6" s="272"/>
      <c r="E6" s="272"/>
      <c r="F6" s="274"/>
      <c r="G6" s="276"/>
      <c r="H6" s="278"/>
      <c r="I6" s="278"/>
      <c r="J6" s="29" t="s">
        <v>3</v>
      </c>
      <c r="K6" s="30" t="s">
        <v>4</v>
      </c>
      <c r="L6" s="308"/>
      <c r="M6" s="302"/>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40">
        <v>2012</v>
      </c>
      <c r="B7" s="98">
        <f>'Table 1'!B7</f>
        <v>694241</v>
      </c>
      <c r="C7" s="98">
        <f>'Table 2'!B7</f>
        <v>640787</v>
      </c>
      <c r="D7" s="98">
        <f>'Table 3'!B7</f>
        <v>49949</v>
      </c>
      <c r="E7" s="98">
        <f>'Table 3'!C7</f>
        <v>8003</v>
      </c>
      <c r="F7" s="217">
        <f>'Table 3'!D7</f>
        <v>14591</v>
      </c>
      <c r="G7" s="218">
        <v>390</v>
      </c>
      <c r="H7" s="142">
        <f t="shared" ref="H7:H13" si="0">G7/B7*1000</f>
        <v>0.56176457454976003</v>
      </c>
      <c r="I7" s="142">
        <f t="shared" ref="I7:I13" si="1">EXP(1.96/SQRT(G7))</f>
        <v>1.1043406477156343</v>
      </c>
      <c r="J7" s="142">
        <f t="shared" ref="J7:J13" si="2">H7/I7</f>
        <v>0.50868776379080938</v>
      </c>
      <c r="K7" s="143">
        <f t="shared" ref="K7:K13" si="3">H7*I7</f>
        <v>0.6203794541219797</v>
      </c>
      <c r="L7" s="219">
        <v>205</v>
      </c>
      <c r="M7" s="220">
        <v>185</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2">
        <v>2013</v>
      </c>
      <c r="B8" s="99">
        <f>'Table 1'!B8</f>
        <v>664517</v>
      </c>
      <c r="C8" s="99">
        <f>'Table 2'!B8</f>
        <v>612816</v>
      </c>
      <c r="D8" s="99">
        <f>'Table 3'!B8</f>
        <v>48844</v>
      </c>
      <c r="E8" s="99">
        <f>'Table 3'!C8</f>
        <v>7709</v>
      </c>
      <c r="F8" s="221">
        <f>'Table 3'!D8</f>
        <v>14056</v>
      </c>
      <c r="G8" s="165">
        <v>452</v>
      </c>
      <c r="H8" s="45">
        <f t="shared" si="0"/>
        <v>0.68019328324181316</v>
      </c>
      <c r="I8" s="45">
        <f t="shared" si="1"/>
        <v>1.0965738585889651</v>
      </c>
      <c r="J8" s="45">
        <f t="shared" si="2"/>
        <v>0.62028952989729613</v>
      </c>
      <c r="K8" s="46">
        <f t="shared" si="3"/>
        <v>0.74588217319077188</v>
      </c>
      <c r="L8" s="222">
        <v>275</v>
      </c>
      <c r="M8" s="186">
        <v>177</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25">
      <c r="A9" s="2">
        <v>2014</v>
      </c>
      <c r="B9" s="99">
        <f>'Table 1'!B9</f>
        <v>661496</v>
      </c>
      <c r="C9" s="99">
        <f>'Table 2'!B9</f>
        <v>607972</v>
      </c>
      <c r="D9" s="99">
        <f>'Table 3'!B9</f>
        <v>49379</v>
      </c>
      <c r="E9" s="99">
        <f>'Table 3'!C9</f>
        <v>7656</v>
      </c>
      <c r="F9" s="221">
        <f>'Table 3'!D9</f>
        <v>13846</v>
      </c>
      <c r="G9" s="165">
        <v>543</v>
      </c>
      <c r="H9" s="45">
        <f t="shared" si="0"/>
        <v>0.82086664167281431</v>
      </c>
      <c r="I9" s="45">
        <f t="shared" si="1"/>
        <v>1.0877503352056939</v>
      </c>
      <c r="J9" s="45">
        <f t="shared" si="2"/>
        <v>0.75464618589852073</v>
      </c>
      <c r="K9" s="46">
        <f t="shared" si="3"/>
        <v>0.89289796463877591</v>
      </c>
      <c r="L9" s="222">
        <v>302</v>
      </c>
      <c r="M9" s="186">
        <v>241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2">
        <v>2015</v>
      </c>
      <c r="B10" s="99">
        <f>'Table 1'!B10</f>
        <v>664399</v>
      </c>
      <c r="C10" s="99">
        <f>'Table 2'!B10</f>
        <v>609076</v>
      </c>
      <c r="D10" s="99">
        <f>'Table 3'!B10</f>
        <v>50308</v>
      </c>
      <c r="E10" s="99">
        <f>'Table 3'!C10</f>
        <v>7757</v>
      </c>
      <c r="F10" s="221">
        <f>'Table 3'!D10</f>
        <v>14137</v>
      </c>
      <c r="G10" s="165">
        <v>510</v>
      </c>
      <c r="H10" s="45">
        <f t="shared" si="0"/>
        <v>0.76761102891485389</v>
      </c>
      <c r="I10" s="45">
        <f t="shared" si="1"/>
        <v>1.090667897714322</v>
      </c>
      <c r="J10" s="45">
        <f t="shared" si="2"/>
        <v>0.70379904875123933</v>
      </c>
      <c r="K10" s="46">
        <f t="shared" si="3"/>
        <v>0.8372087071688914</v>
      </c>
      <c r="L10" s="222">
        <v>304</v>
      </c>
      <c r="M10" s="186">
        <v>206</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2">
        <v>2016</v>
      </c>
      <c r="B11" s="99">
        <f>'Table 1'!B11</f>
        <v>663157</v>
      </c>
      <c r="C11" s="99">
        <f>'Table 2'!B11</f>
        <v>609118</v>
      </c>
      <c r="D11" s="99">
        <f>'Table 3'!B11</f>
        <v>51581</v>
      </c>
      <c r="E11" s="99">
        <f>'Table 3'!C11</f>
        <v>8403</v>
      </c>
      <c r="F11" s="221">
        <f>'Table 3'!D11</f>
        <v>14588</v>
      </c>
      <c r="G11" s="165">
        <v>554</v>
      </c>
      <c r="H11" s="45">
        <f t="shared" si="0"/>
        <v>0.83539795252104709</v>
      </c>
      <c r="I11" s="45">
        <f t="shared" si="1"/>
        <v>1.0868378452169025</v>
      </c>
      <c r="J11" s="45">
        <f t="shared" si="2"/>
        <v>0.76865003937576815</v>
      </c>
      <c r="K11" s="46">
        <f t="shared" si="3"/>
        <v>0.90794211061658703</v>
      </c>
      <c r="L11" s="223">
        <v>321</v>
      </c>
      <c r="M11" s="186">
        <v>233</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2">
        <v>2017</v>
      </c>
      <c r="B12" s="99">
        <f>'Table 1'!B12</f>
        <v>646794</v>
      </c>
      <c r="C12" s="99">
        <f>'Table 2'!B12</f>
        <v>593339</v>
      </c>
      <c r="D12" s="99">
        <f>'Table 3'!B12</f>
        <v>51307</v>
      </c>
      <c r="E12" s="99">
        <f>'Table 3'!C12</f>
        <v>8219</v>
      </c>
      <c r="F12" s="221">
        <f>'Table 3'!D12</f>
        <v>14500</v>
      </c>
      <c r="G12" s="165">
        <v>498</v>
      </c>
      <c r="H12" s="45">
        <f t="shared" si="0"/>
        <v>0.769951483779998</v>
      </c>
      <c r="I12" s="45">
        <f t="shared" si="1"/>
        <v>1.0918021724268581</v>
      </c>
      <c r="J12" s="45">
        <f t="shared" si="2"/>
        <v>0.70521153302759021</v>
      </c>
      <c r="K12" s="46">
        <f t="shared" si="3"/>
        <v>0.84063470265428464</v>
      </c>
      <c r="L12" s="223">
        <v>275</v>
      </c>
      <c r="M12" s="186">
        <v>223</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2">
        <v>2018</v>
      </c>
      <c r="B13" s="100">
        <v>625310</v>
      </c>
      <c r="C13" s="211">
        <v>574063</v>
      </c>
      <c r="D13" s="100">
        <v>49302</v>
      </c>
      <c r="E13" s="100">
        <v>7772</v>
      </c>
      <c r="F13" s="215">
        <v>13689</v>
      </c>
      <c r="G13" s="224">
        <v>487</v>
      </c>
      <c r="H13" s="45">
        <f t="shared" si="0"/>
        <v>0.77881370840063324</v>
      </c>
      <c r="I13" s="45">
        <f t="shared" si="1"/>
        <v>1.0928796330886354</v>
      </c>
      <c r="J13" s="45">
        <f t="shared" si="2"/>
        <v>0.71262532928680666</v>
      </c>
      <c r="K13" s="46">
        <f t="shared" si="3"/>
        <v>0.85114963988128356</v>
      </c>
      <c r="L13" s="225">
        <v>261</v>
      </c>
      <c r="M13" s="193">
        <v>226</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2">
        <v>2019</v>
      </c>
      <c r="B14" s="102">
        <v>610140</v>
      </c>
      <c r="C14" s="99">
        <v>560765</v>
      </c>
      <c r="D14" s="100">
        <v>47488</v>
      </c>
      <c r="E14" s="100">
        <v>7699</v>
      </c>
      <c r="F14" s="215">
        <v>13390</v>
      </c>
      <c r="G14" s="97">
        <v>431</v>
      </c>
      <c r="H14" s="45">
        <f>G14/B14*1000</f>
        <v>0.70639525354836596</v>
      </c>
      <c r="I14" s="45">
        <f>EXP(1.96/SQRT(G14))</f>
        <v>1.0990101136455752</v>
      </c>
      <c r="J14" s="45">
        <f>H14/I14</f>
        <v>0.6427559171454309</v>
      </c>
      <c r="K14" s="173">
        <f>H14*I14</f>
        <v>0.77633552788088456</v>
      </c>
      <c r="L14" s="225">
        <v>240</v>
      </c>
      <c r="M14" s="193">
        <v>191</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s="64" customFormat="1" x14ac:dyDescent="0.25">
      <c r="A15" s="2">
        <v>2020</v>
      </c>
      <c r="B15" s="100">
        <v>584509</v>
      </c>
      <c r="C15" s="169">
        <v>538715</v>
      </c>
      <c r="D15" s="100">
        <v>43252</v>
      </c>
      <c r="E15" s="102">
        <v>6875</v>
      </c>
      <c r="F15" s="215">
        <v>12197</v>
      </c>
      <c r="G15" s="97">
        <v>399</v>
      </c>
      <c r="H15" s="67">
        <f>G15/B15*1000</f>
        <v>0.68262421964417996</v>
      </c>
      <c r="I15" s="67">
        <f>EXP(1.96/SQRT(G15))</f>
        <v>1.1030981602225256</v>
      </c>
      <c r="J15" s="67">
        <f>H15/I15</f>
        <v>0.61882454731542269</v>
      </c>
      <c r="K15" s="70">
        <f>H15*I15</f>
        <v>0.75300152081283211</v>
      </c>
      <c r="L15" s="225">
        <v>221</v>
      </c>
      <c r="M15" s="193">
        <v>178</v>
      </c>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row>
    <row r="16" spans="1:84" ht="15.75" thickBot="1" x14ac:dyDescent="0.3">
      <c r="A16" s="84">
        <v>2021</v>
      </c>
      <c r="B16" s="106">
        <v>595300</v>
      </c>
      <c r="C16" s="106">
        <v>548327</v>
      </c>
      <c r="D16" s="106">
        <v>44760</v>
      </c>
      <c r="E16" s="107">
        <v>7124</v>
      </c>
      <c r="F16" s="108">
        <v>12735</v>
      </c>
      <c r="G16" s="109">
        <v>413</v>
      </c>
      <c r="H16" s="89">
        <f>G16/B16*1000</f>
        <v>0.693767848143793</v>
      </c>
      <c r="I16" s="89">
        <f>EXP(1.96/SQRT(G16))</f>
        <v>1.1012493355803419</v>
      </c>
      <c r="J16" s="89">
        <f>H16/I16</f>
        <v>0.62998253504342661</v>
      </c>
      <c r="K16" s="81">
        <f>H16*I16</f>
        <v>0.76401138181535555</v>
      </c>
      <c r="L16" s="87">
        <v>227</v>
      </c>
      <c r="M16" s="90">
        <v>186</v>
      </c>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5">
      <c r="A17" s="1"/>
      <c r="B17" s="1"/>
      <c r="C17" s="1"/>
      <c r="D17" s="1"/>
      <c r="E17" s="1"/>
      <c r="F17" s="1"/>
      <c r="G17" s="43"/>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5">
      <c r="A18" s="26" t="s">
        <v>69</v>
      </c>
      <c r="B18" s="26"/>
      <c r="C18" s="1"/>
      <c r="D18" s="27"/>
      <c r="E18" s="27"/>
      <c r="F18" s="27"/>
      <c r="G18" s="27"/>
      <c r="H18" s="1"/>
      <c r="I18" s="6"/>
      <c r="J18" s="6"/>
      <c r="K18" s="6"/>
      <c r="L18" s="6"/>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23"/>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7.100000000000001" customHeight="1" x14ac:dyDescent="0.25">
      <c r="A21" s="235"/>
      <c r="B21" s="235"/>
      <c r="C21" s="235"/>
      <c r="D21" s="235"/>
      <c r="E21" s="235"/>
      <c r="F21" s="235"/>
      <c r="G21" s="235"/>
      <c r="H21" s="235"/>
      <c r="I21" s="235"/>
      <c r="J21" s="235"/>
      <c r="K21" s="235"/>
      <c r="L21" s="235"/>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17.100000000000001"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35.450000000000003" customHeight="1" x14ac:dyDescent="0.25">
      <c r="A23" s="1"/>
      <c r="B23" s="300"/>
      <c r="C23" s="300"/>
      <c r="D23" s="300"/>
      <c r="E23" s="300"/>
      <c r="F23" s="300"/>
      <c r="G23" s="300"/>
      <c r="H23" s="300"/>
      <c r="I23" s="300"/>
      <c r="J23" s="300"/>
      <c r="K23" s="300"/>
      <c r="L23" s="300"/>
      <c r="M23" s="300"/>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235"/>
      <c r="B24" s="235"/>
      <c r="C24" s="235"/>
      <c r="D24" s="235"/>
      <c r="E24" s="235"/>
      <c r="F24" s="235"/>
      <c r="G24" s="235"/>
      <c r="H24" s="235"/>
      <c r="I24" s="235"/>
      <c r="J24" s="235"/>
      <c r="K24" s="235"/>
      <c r="L24" s="235"/>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sheetData>
  <mergeCells count="17">
    <mergeCell ref="F5:F6"/>
    <mergeCell ref="A1:I2"/>
    <mergeCell ref="G4:K4"/>
    <mergeCell ref="A21:L21"/>
    <mergeCell ref="A24:L24"/>
    <mergeCell ref="L5:L6"/>
    <mergeCell ref="E5:E6"/>
    <mergeCell ref="D5:D6"/>
    <mergeCell ref="C5:C6"/>
    <mergeCell ref="B5:B6"/>
    <mergeCell ref="B23:M23"/>
    <mergeCell ref="A5:A6"/>
    <mergeCell ref="M5:M6"/>
    <mergeCell ref="J5:K5"/>
    <mergeCell ref="I5:I6"/>
    <mergeCell ref="H5:H6"/>
    <mergeCell ref="G5:G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Introduction</vt:lpstr>
      <vt:lpstr>Table 1</vt:lpstr>
      <vt:lpstr>Table 2</vt:lpstr>
      <vt:lpstr>Table 3</vt:lpstr>
      <vt:lpstr>Table 4</vt:lpstr>
      <vt:lpstr>Table 5</vt:lpstr>
      <vt:lpstr>Table 6</vt:lpstr>
      <vt:lpstr>Table 7</vt:lpstr>
      <vt:lpstr>Table 8</vt:lpstr>
      <vt:lpstr>Table 9</vt:lpstr>
      <vt:lpstr>Table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s.jawad@imperial.ac.uk</dc:creator>
  <cp:lastModifiedBy>Jawad, Sena</cp:lastModifiedBy>
  <dcterms:created xsi:type="dcterms:W3CDTF">2019-04-03T07:58:44Z</dcterms:created>
  <dcterms:modified xsi:type="dcterms:W3CDTF">2024-09-10T15:39:09Z</dcterms:modified>
</cp:coreProperties>
</file>