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65" windowWidth="11415" windowHeight="6945" activeTab="0"/>
  </bookViews>
  <sheets>
    <sheet name="Tab" sheetId="1" r:id="rId1"/>
    <sheet name="C vs a plot" sheetId="2" r:id="rId2"/>
    <sheet name="Gc vs a plot" sheetId="3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Sheet8" sheetId="10" state="hidden" r:id="rId10"/>
    <sheet name="Sheet9" sheetId="11" state="hidden" r:id="rId11"/>
    <sheet name="Sheet10" sheetId="12" state="hidden" r:id="rId12"/>
    <sheet name="Sheet11" sheetId="13" state="hidden" r:id="rId13"/>
    <sheet name="Sheet12" sheetId="14" state="hidden" r:id="rId14"/>
    <sheet name="Sheet13" sheetId="15" state="hidden" r:id="rId15"/>
    <sheet name="Sheet14" sheetId="16" state="hidden" r:id="rId16"/>
    <sheet name="Sheet15" sheetId="17" state="hidden" r:id="rId17"/>
    <sheet name="Sheet16" sheetId="18" state="hidden" r:id="rId18"/>
  </sheets>
  <definedNames>
    <definedName name="_xlnm.Print_Area" localSheetId="0">'Tab'!$A$1:$V$35</definedName>
  </definedNames>
  <calcPr fullCalcOnLoad="1"/>
</workbook>
</file>

<file path=xl/sharedStrings.xml><?xml version="1.0" encoding="utf-8"?>
<sst xmlns="http://schemas.openxmlformats.org/spreadsheetml/2006/main" count="140" uniqueCount="106">
  <si>
    <t>Lab:</t>
  </si>
  <si>
    <t>Adhesive</t>
  </si>
  <si>
    <t>Test Date:</t>
  </si>
  <si>
    <t>Personnel:</t>
  </si>
  <si>
    <t>Adherend</t>
  </si>
  <si>
    <t>Specimen code</t>
  </si>
  <si>
    <t>DATA INPUT BOX 2: SPECIMEN DATA</t>
  </si>
  <si>
    <t>Specimen Length........</t>
  </si>
  <si>
    <t>l [mm]</t>
  </si>
  <si>
    <t>Compliance</t>
  </si>
  <si>
    <t>Value of m........</t>
  </si>
  <si>
    <t>[1/mm]</t>
  </si>
  <si>
    <t>dC/da [1/N]</t>
  </si>
  <si>
    <t>Specimen width........</t>
  </si>
  <si>
    <t>B [mm]</t>
  </si>
  <si>
    <r>
      <t>r</t>
    </r>
    <r>
      <rPr>
        <vertAlign val="superscript"/>
        <sz val="9"/>
        <rFont val="Geneva"/>
        <family val="0"/>
      </rPr>
      <t>2</t>
    </r>
  </si>
  <si>
    <t>Insert film material........</t>
  </si>
  <si>
    <t>[-]</t>
  </si>
  <si>
    <t>Plasticity</t>
  </si>
  <si>
    <t>Check</t>
  </si>
  <si>
    <t>Insert film thickness........</t>
  </si>
  <si>
    <r>
      <t>[</t>
    </r>
    <r>
      <rPr>
        <sz val="9"/>
        <rFont val="Symbol"/>
        <family val="0"/>
      </rPr>
      <t>m</t>
    </r>
    <r>
      <rPr>
        <sz val="9"/>
        <rFont val="Geneva"/>
        <family val="0"/>
      </rPr>
      <t>m]</t>
    </r>
  </si>
  <si>
    <r>
      <t>d</t>
    </r>
    <r>
      <rPr>
        <sz val="9"/>
        <rFont val="Geneva"/>
        <family val="0"/>
      </rPr>
      <t xml:space="preserve"> offset [mm]</t>
    </r>
  </si>
  <si>
    <t>Insert film total length........</t>
  </si>
  <si>
    <t>A [mm]</t>
  </si>
  <si>
    <r>
      <t>d</t>
    </r>
    <r>
      <rPr>
        <sz val="9"/>
        <rFont val="Geneva"/>
        <family val="0"/>
      </rPr>
      <t>max [mm]</t>
    </r>
  </si>
  <si>
    <t>Insert length (from load-line).......</t>
  </si>
  <si>
    <r>
      <t>d</t>
    </r>
    <r>
      <rPr>
        <sz val="9"/>
        <rFont val="Geneva"/>
        <family val="0"/>
      </rPr>
      <t>offset/</t>
    </r>
    <r>
      <rPr>
        <sz val="9"/>
        <rFont val="Symbol"/>
        <family val="0"/>
      </rPr>
      <t>d</t>
    </r>
    <r>
      <rPr>
        <sz val="9"/>
        <rFont val="Geneva"/>
        <family val="0"/>
      </rPr>
      <t>max</t>
    </r>
  </si>
  <si>
    <t>Precrack length (from load-line).....</t>
  </si>
  <si>
    <t>% Change</t>
  </si>
  <si>
    <t>Flexural modulus of arm........</t>
  </si>
  <si>
    <t>Es [GPa]</t>
  </si>
  <si>
    <t>insert</t>
  </si>
  <si>
    <t>Adhesive layer thickness........</t>
  </si>
  <si>
    <t>precrack</t>
  </si>
  <si>
    <t>DATA INPUT BOX 3: CURE AND TEST DATA</t>
  </si>
  <si>
    <t>Adhesive cure temperature.......</t>
  </si>
  <si>
    <t>Tmc [°C]</t>
  </si>
  <si>
    <t>Adhesive cure time.........</t>
  </si>
  <si>
    <t>tc [mins]</t>
  </si>
  <si>
    <t>Drying cycle temperature.......</t>
  </si>
  <si>
    <t>Td [°C]</t>
  </si>
  <si>
    <r>
      <t>G SBT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</si>
  <si>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r>
      <t>G ECM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</si>
  <si>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t>Drying cycle time........</t>
  </si>
  <si>
    <t>Test temperature........</t>
  </si>
  <si>
    <t>T [°C]</t>
  </si>
  <si>
    <t>Test relative humidity..........</t>
  </si>
  <si>
    <t>rh [%]</t>
  </si>
  <si>
    <t>Test loading rate..........</t>
  </si>
  <si>
    <t>[mm/min]</t>
  </si>
  <si>
    <t>Test unloading rate..........</t>
  </si>
  <si>
    <t>(Yes/No?)</t>
  </si>
  <si>
    <t>Unloading line offset displacement...</t>
  </si>
  <si>
    <r>
      <t>d</t>
    </r>
    <r>
      <rPr>
        <sz val="9"/>
        <rFont val="Geneva"/>
        <family val="0"/>
      </rPr>
      <t>offset [mm]</t>
    </r>
  </si>
  <si>
    <t>Max or 5% init from precrack?.....</t>
  </si>
  <si>
    <t>Max or 5%?</t>
  </si>
  <si>
    <t>DATA INPUT BOX 4: TEST DATA</t>
  </si>
  <si>
    <t>Text</t>
  </si>
  <si>
    <t>a [mm]</t>
  </si>
  <si>
    <t>C [mm/N]</t>
  </si>
  <si>
    <t>NL</t>
  </si>
  <si>
    <t xml:space="preserve">Visual </t>
  </si>
  <si>
    <t xml:space="preserve">Max/5% </t>
  </si>
  <si>
    <t xml:space="preserve">NL </t>
  </si>
  <si>
    <t>Max/5%</t>
  </si>
  <si>
    <t>Propagation</t>
  </si>
  <si>
    <t>SUMMARY RESULTS BOX</t>
  </si>
  <si>
    <t>Point</t>
  </si>
  <si>
    <t>Gc (SBT)</t>
  </si>
  <si>
    <t>Gc (CBT)</t>
  </si>
  <si>
    <t>Gc (ECM)</t>
  </si>
  <si>
    <t>CoV of propagation    [%]</t>
  </si>
  <si>
    <t>SBT</t>
  </si>
  <si>
    <t>CBT</t>
  </si>
  <si>
    <t>ECM</t>
  </si>
  <si>
    <t>COMPLIANCE CALIBRATION</t>
  </si>
  <si>
    <t>System compliance cor</t>
  </si>
  <si>
    <t>Eqn. [4]</t>
  </si>
  <si>
    <t>Eqn. [11]</t>
  </si>
  <si>
    <t>Eqn. [2]</t>
  </si>
  <si>
    <t>Eqn. [A.2]</t>
  </si>
  <si>
    <t>CALCULATED VALUES</t>
  </si>
  <si>
    <r>
      <t>a</t>
    </r>
    <r>
      <rPr>
        <vertAlign val="subscript"/>
        <sz val="9"/>
        <rFont val="Geneva"/>
        <family val="0"/>
      </rPr>
      <t>o</t>
    </r>
    <r>
      <rPr>
        <sz val="9"/>
        <rFont val="Geneva"/>
        <family val="0"/>
      </rPr>
      <t xml:space="preserve"> [mm]</t>
    </r>
  </si>
  <si>
    <r>
      <t>a</t>
    </r>
    <r>
      <rPr>
        <vertAlign val="subscript"/>
        <sz val="9"/>
        <rFont val="Geneva"/>
        <family val="0"/>
      </rPr>
      <t>p</t>
    </r>
    <r>
      <rPr>
        <sz val="9"/>
        <rFont val="Geneva"/>
        <family val="0"/>
      </rPr>
      <t xml:space="preserve"> [mm]</t>
    </r>
  </si>
  <si>
    <r>
      <t>h</t>
    </r>
    <r>
      <rPr>
        <vertAlign val="subscript"/>
        <sz val="9"/>
        <rFont val="Geneva"/>
        <family val="0"/>
      </rPr>
      <t xml:space="preserve">a </t>
    </r>
    <r>
      <rPr>
        <sz val="9"/>
        <rFont val="Geneva"/>
        <family val="0"/>
      </rPr>
      <t>[mm]</t>
    </r>
  </si>
  <si>
    <r>
      <t>Compliance of calibration spec. C</t>
    </r>
    <r>
      <rPr>
        <vertAlign val="subscript"/>
        <sz val="9"/>
        <rFont val="Geneva"/>
        <family val="0"/>
      </rPr>
      <t>CS</t>
    </r>
    <r>
      <rPr>
        <sz val="9"/>
        <rFont val="Geneva"/>
        <family val="0"/>
      </rPr>
      <t xml:space="preserve"> [mm/N]</t>
    </r>
  </si>
  <si>
    <r>
      <t>Min from insert   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</si>
  <si>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r>
      <t>C</t>
    </r>
    <r>
      <rPr>
        <vertAlign val="subscript"/>
        <sz val="9"/>
        <rFont val="Geneva"/>
        <family val="0"/>
      </rPr>
      <t>total</t>
    </r>
    <r>
      <rPr>
        <sz val="9"/>
        <rFont val="Geneva"/>
        <family val="0"/>
      </rPr>
      <t xml:space="preserve"> [mm/N]</t>
    </r>
  </si>
  <si>
    <r>
      <t>C</t>
    </r>
    <r>
      <rPr>
        <vertAlign val="subscript"/>
        <sz val="9"/>
        <rFont val="Geneva"/>
        <family val="0"/>
      </rPr>
      <t>CS</t>
    </r>
    <r>
      <rPr>
        <sz val="9"/>
        <rFont val="Geneva"/>
        <family val="0"/>
      </rPr>
      <t xml:space="preserve"> [mm/N]</t>
    </r>
  </si>
  <si>
    <r>
      <t>C</t>
    </r>
    <r>
      <rPr>
        <vertAlign val="subscript"/>
        <sz val="9"/>
        <rFont val="Geneva"/>
        <family val="0"/>
      </rPr>
      <t>SY</t>
    </r>
    <r>
      <rPr>
        <sz val="9"/>
        <rFont val="Geneva"/>
        <family val="0"/>
      </rPr>
      <t xml:space="preserve"> [mm/N]</t>
    </r>
  </si>
  <si>
    <r>
      <t>d</t>
    </r>
    <r>
      <rPr>
        <vertAlign val="subscript"/>
        <sz val="9"/>
        <rFont val="Times New Roman"/>
        <family val="1"/>
      </rPr>
      <t>COR</t>
    </r>
    <r>
      <rPr>
        <sz val="9"/>
        <rFont val="Times New Roman"/>
        <family val="1"/>
      </rPr>
      <t xml:space="preserve"> [mm]</t>
    </r>
  </si>
  <si>
    <r>
      <t>G CBT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</si>
  <si>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r>
      <t>d</t>
    </r>
    <r>
      <rPr>
        <sz val="9"/>
        <rFont val="Symbol"/>
        <family val="0"/>
      </rPr>
      <t xml:space="preserve"> </t>
    </r>
    <r>
      <rPr>
        <sz val="9"/>
        <rFont val="Times New Roman"/>
        <family val="1"/>
      </rPr>
      <t>[mm]</t>
    </r>
  </si>
  <si>
    <t>P [N]</t>
  </si>
  <si>
    <t>td [hours]</t>
  </si>
  <si>
    <t>a int [mm]</t>
  </si>
  <si>
    <r>
      <t>Compliance of combined system C</t>
    </r>
    <r>
      <rPr>
        <vertAlign val="subscript"/>
        <sz val="9"/>
        <rFont val="Geneva"/>
        <family val="0"/>
      </rPr>
      <t>total</t>
    </r>
    <r>
      <rPr>
        <sz val="9"/>
        <rFont val="Geneva"/>
        <family val="0"/>
      </rPr>
      <t xml:space="preserve"> [mm/N]</t>
    </r>
  </si>
  <si>
    <t>DATA INPUT BOX 1: GENERAL INFO</t>
  </si>
  <si>
    <t>OBSERVATIONS AND/OR COMMENTS:</t>
  </si>
  <si>
    <t>e.g. plastic deformation seen on final unloading?</t>
  </si>
  <si>
    <t>YES/NO</t>
  </si>
  <si>
    <r>
      <t>Min from precrack   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</si>
  <si>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r>
      <t>Mean propagation   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</si>
  <si>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r>
      <t>SD of propagation   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</si>
  <si>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t>Is m always within +/- 3%?.........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</si>
</sst>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0.0000"/>
    <numFmt numFmtId="179" formatCode="0.000000"/>
    <numFmt numFmtId="180" formatCode="0.0"/>
    <numFmt numFmtId="181" formatCode="0.00000"/>
    <numFmt numFmtId="182" formatCode="0.000E+00"/>
    <numFmt numFmtId="183" formatCode="0.00000E+00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vertAlign val="superscript"/>
      <sz val="9"/>
      <name val="Geneva"/>
      <family val="0"/>
    </font>
    <font>
      <sz val="9"/>
      <name val="Symbol"/>
      <family val="0"/>
    </font>
    <font>
      <b/>
      <sz val="12"/>
      <name val="Geneva"/>
      <family val="0"/>
    </font>
    <font>
      <b/>
      <sz val="14"/>
      <name val="Geneva"/>
      <family val="0"/>
    </font>
    <font>
      <sz val="10"/>
      <color indexed="12"/>
      <name val="Geneva"/>
      <family val="0"/>
    </font>
    <font>
      <b/>
      <sz val="9"/>
      <name val="Geneva"/>
      <family val="0"/>
    </font>
    <font>
      <b/>
      <sz val="10"/>
      <color indexed="8"/>
      <name val="Geneva"/>
      <family val="0"/>
    </font>
    <font>
      <vertAlign val="subscript"/>
      <sz val="9"/>
      <name val="Geneva"/>
      <family val="0"/>
    </font>
    <font>
      <vertAlign val="subscript"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2" borderId="0" xfId="0" applyFont="1" applyFill="1" applyAlignment="1">
      <alignment/>
    </xf>
    <xf numFmtId="181" fontId="4" fillId="0" borderId="0" xfId="0" applyNumberFormat="1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180" fontId="4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5" xfId="0" applyFont="1" applyBorder="1" applyAlignment="1">
      <alignment/>
    </xf>
    <xf numFmtId="9" fontId="4" fillId="0" borderId="3" xfId="0" applyNumberFormat="1" applyFont="1" applyBorder="1" applyAlignment="1">
      <alignment horizontal="center"/>
    </xf>
    <xf numFmtId="179" fontId="4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79" fontId="4" fillId="0" borderId="5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4" fillId="0" borderId="31" xfId="0" applyFont="1" applyBorder="1" applyAlignment="1">
      <alignment horizontal="right"/>
    </xf>
    <xf numFmtId="180" fontId="4" fillId="0" borderId="31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0" fillId="0" borderId="15" xfId="0" applyFont="1" applyBorder="1" applyAlignment="1">
      <alignment/>
    </xf>
    <xf numFmtId="0" fontId="4" fillId="0" borderId="8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6" fillId="0" borderId="15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182" fontId="4" fillId="0" borderId="3" xfId="0" applyNumberFormat="1" applyFont="1" applyBorder="1" applyAlignment="1">
      <alignment horizontal="center"/>
    </xf>
    <xf numFmtId="182" fontId="0" fillId="0" borderId="6" xfId="0" applyNumberFormat="1" applyFont="1" applyBorder="1" applyAlignment="1">
      <alignment horizontal="center"/>
    </xf>
    <xf numFmtId="182" fontId="4" fillId="0" borderId="6" xfId="0" applyNumberFormat="1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23" xfId="0" applyFont="1" applyBorder="1" applyAlignment="1">
      <alignment horizontal="left"/>
    </xf>
    <xf numFmtId="0" fontId="9" fillId="0" borderId="23" xfId="0" applyFont="1" applyBorder="1" applyAlignment="1">
      <alignment/>
    </xf>
    <xf numFmtId="0" fontId="9" fillId="0" borderId="27" xfId="0" applyFont="1" applyBorder="1" applyAlignment="1">
      <alignment/>
    </xf>
    <xf numFmtId="14" fontId="9" fillId="0" borderId="23" xfId="0" applyNumberFormat="1" applyFont="1" applyBorder="1" applyAlignment="1">
      <alignment horizontal="left"/>
    </xf>
    <xf numFmtId="0" fontId="0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25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9" fillId="0" borderId="33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/>
    </xf>
    <xf numFmtId="183" fontId="4" fillId="0" borderId="3" xfId="0" applyNumberFormat="1" applyFont="1" applyBorder="1" applyAlignment="1">
      <alignment horizontal="center"/>
    </xf>
    <xf numFmtId="181" fontId="4" fillId="0" borderId="3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Compliance versus crack length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775"/>
          <c:w val="0.85825"/>
          <c:h val="0.813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Tab!$S$2</c:f>
              <c:strCache>
                <c:ptCount val="1"/>
                <c:pt idx="0">
                  <c:v>C [mm/N]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Tab!$N$10:$N$35</c:f>
              <c:numCache>
                <c:ptCount val="26"/>
              </c:numCache>
            </c:numRef>
          </c:xVal>
          <c:yVal>
            <c:numRef>
              <c:f>Tab!$S$10:$S$35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63151227"/>
        <c:axId val="31490132"/>
      </c:scatterChart>
      <c:valAx>
        <c:axId val="63151227"/>
        <c:scaling>
          <c:orientation val="minMax"/>
          <c:max val="200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Crack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490132"/>
        <c:crosses val="autoZero"/>
        <c:crossBetween val="midCat"/>
        <c:dispUnits/>
      </c:valAx>
      <c:valAx>
        <c:axId val="31490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Compliance (mm/N)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1512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Gc versus Crack length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775"/>
          <c:w val="0.919"/>
          <c:h val="0.813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Tab!$T$2</c:f>
              <c:strCache>
                <c:ptCount val="1"/>
                <c:pt idx="0">
                  <c:v>G SBT [J/m2]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Tab!$N$4:$N$35</c:f>
              <c:numCache>
                <c:ptCount val="32"/>
              </c:numCache>
            </c:numRef>
          </c:xVal>
          <c:yVal>
            <c:numRef>
              <c:f>Tab!$T$4:$T$35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Tab!$U$2</c:f>
              <c:strCache>
                <c:ptCount val="1"/>
                <c:pt idx="0">
                  <c:v>G CBT [J/m2]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Tab!$N$4:$N$35</c:f>
              <c:numCache>
                <c:ptCount val="32"/>
              </c:numCache>
            </c:numRef>
          </c:xVal>
          <c:yVal>
            <c:numRef>
              <c:f>Tab!$U$4:$U$35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Tab!$V$2</c:f>
              <c:strCache>
                <c:ptCount val="1"/>
                <c:pt idx="0">
                  <c:v>G ECM [J/m2]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xVal>
            <c:numRef>
              <c:f>Tab!$N$4:$N$35</c:f>
              <c:numCache>
                <c:ptCount val="32"/>
              </c:numCache>
            </c:numRef>
          </c:xVal>
          <c:yVal>
            <c:numRef>
              <c:f>Tab!$V$4:$V$35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</c:ser>
        <c:axId val="14975733"/>
        <c:axId val="563870"/>
      </c:scatterChart>
      <c:valAx>
        <c:axId val="14975733"/>
        <c:scaling>
          <c:orientation val="minMax"/>
          <c:max val="200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Crack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3870"/>
        <c:crosses val="autoZero"/>
        <c:crossBetween val="midCat"/>
        <c:dispUnits/>
      </c:valAx>
      <c:valAx>
        <c:axId val="56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Gc (J/m^2)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975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7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300" verticalDpi="300" orientation="landscape" paperSize="9"/>
  <headerFooter>
    <oddHeader>&amp;L&amp;F&amp;C&amp;A&amp;RPage 3</oddHeader>
    <oddFooter>&amp;LTDCB Analysis v2.1&amp;CProtocol version 00-07&amp;RImperial College.2000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300" verticalDpi="300" orientation="landscape" paperSize="9"/>
  <headerFooter>
    <oddHeader>&amp;L&amp;F&amp;C&amp;A&amp;RPage 4</oddHeader>
    <oddFooter>&amp;LTDCB Analysis v2.1&amp;CProtocol version 00-07&amp;RImperial College. 2000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5</xdr:row>
      <xdr:rowOff>9525</xdr:rowOff>
    </xdr:from>
    <xdr:to>
      <xdr:col>7</xdr:col>
      <xdr:colOff>752475</xdr:colOff>
      <xdr:row>15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800100"/>
          <a:ext cx="33147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1">
      <selection activeCell="O11" sqref="O11"/>
    </sheetView>
  </sheetViews>
  <sheetFormatPr defaultColWidth="9.00390625" defaultRowHeight="12.75"/>
  <cols>
    <col min="1" max="10" width="11.75390625" style="1" customWidth="1"/>
    <col min="11" max="11" width="3.75390625" style="1" customWidth="1"/>
    <col min="12" max="12" width="10.75390625" style="1" customWidth="1"/>
    <col min="13" max="16" width="11.75390625" style="1" customWidth="1"/>
    <col min="17" max="17" width="3.75390625" style="1" customWidth="1"/>
    <col min="18" max="16384" width="11.75390625" style="1" customWidth="1"/>
  </cols>
  <sheetData>
    <row r="1" spans="1:22" ht="12.75" customHeight="1" thickBot="1">
      <c r="A1" s="21" t="s">
        <v>98</v>
      </c>
      <c r="L1" s="81" t="s">
        <v>57</v>
      </c>
      <c r="M1" s="2"/>
      <c r="N1" s="2"/>
      <c r="O1" s="2"/>
      <c r="P1" s="2"/>
      <c r="Q1" s="2"/>
      <c r="R1" s="46" t="s">
        <v>82</v>
      </c>
      <c r="S1" s="2"/>
      <c r="T1" s="2"/>
      <c r="U1" s="2"/>
      <c r="V1" s="2"/>
    </row>
    <row r="2" spans="1:22" ht="12.75" customHeight="1">
      <c r="A2" s="88" t="s">
        <v>0</v>
      </c>
      <c r="B2" s="89"/>
      <c r="C2" s="90"/>
      <c r="D2" s="91" t="s">
        <v>1</v>
      </c>
      <c r="E2" s="89"/>
      <c r="F2" s="90"/>
      <c r="G2" s="90"/>
      <c r="H2" s="91" t="s">
        <v>2</v>
      </c>
      <c r="I2" s="92"/>
      <c r="J2" s="93"/>
      <c r="L2" s="39" t="s">
        <v>58</v>
      </c>
      <c r="M2" s="19" t="s">
        <v>58</v>
      </c>
      <c r="N2" s="19" t="s">
        <v>59</v>
      </c>
      <c r="O2" s="19" t="s">
        <v>94</v>
      </c>
      <c r="P2" s="82" t="s">
        <v>93</v>
      </c>
      <c r="Q2"/>
      <c r="R2" s="78" t="s">
        <v>91</v>
      </c>
      <c r="S2" s="19" t="s">
        <v>60</v>
      </c>
      <c r="T2" s="19" t="s">
        <v>42</v>
      </c>
      <c r="U2" s="19" t="s">
        <v>92</v>
      </c>
      <c r="V2" s="20" t="s">
        <v>43</v>
      </c>
    </row>
    <row r="3" spans="1:22" ht="12.75" customHeight="1" thickBot="1">
      <c r="A3" s="94" t="s">
        <v>3</v>
      </c>
      <c r="B3" s="95"/>
      <c r="C3" s="96"/>
      <c r="D3" s="97" t="s">
        <v>4</v>
      </c>
      <c r="E3" s="95"/>
      <c r="F3" s="96"/>
      <c r="G3" s="96"/>
      <c r="H3" s="97" t="s">
        <v>5</v>
      </c>
      <c r="I3" s="95"/>
      <c r="J3" s="98"/>
      <c r="L3" s="10"/>
      <c r="M3" s="5"/>
      <c r="N3" s="5"/>
      <c r="O3" s="5"/>
      <c r="P3" s="5"/>
      <c r="Q3"/>
      <c r="R3" s="10" t="s">
        <v>81</v>
      </c>
      <c r="S3" s="5"/>
      <c r="T3" s="5" t="s">
        <v>78</v>
      </c>
      <c r="U3" s="5" t="s">
        <v>79</v>
      </c>
      <c r="V3" s="11" t="s">
        <v>80</v>
      </c>
    </row>
    <row r="4" spans="1:22" ht="12" customHeight="1">
      <c r="A4" s="3"/>
      <c r="B4" s="7"/>
      <c r="C4" s="3"/>
      <c r="D4" s="3"/>
      <c r="E4" s="7"/>
      <c r="F4" s="3"/>
      <c r="G4" s="3"/>
      <c r="H4" s="3"/>
      <c r="I4" s="7"/>
      <c r="L4" s="10" t="s">
        <v>32</v>
      </c>
      <c r="M4" s="5" t="s">
        <v>61</v>
      </c>
      <c r="N4" s="5"/>
      <c r="O4" s="5"/>
      <c r="P4" s="6"/>
      <c r="Q4"/>
      <c r="R4" s="79">
        <f>P4-O4*$J$9</f>
        <v>0</v>
      </c>
      <c r="S4" s="45" t="e">
        <f>R4/O4</f>
        <v>#DIV/0!</v>
      </c>
      <c r="T4" s="6" t="e">
        <f aca="true" t="shared" si="0" ref="T4:T35">(4*O4^2*$D$7)/($D$14*$D$8^2)</f>
        <v>#DIV/0!</v>
      </c>
      <c r="U4" s="6" t="e">
        <f>(4*O4^2*$D$7)/($D$14*$D$8^2)*(1+0.43*(3/$D$7)^(1/3)*N4^(-1/3))</f>
        <v>#DIV/0!</v>
      </c>
      <c r="V4" s="12" t="e">
        <f aca="true" t="shared" si="1" ref="V4:V35">(O4^2*$J$23*1000)/(2*$D$8)</f>
        <v>#VALUE!</v>
      </c>
    </row>
    <row r="5" spans="1:22" ht="12" customHeight="1" thickBot="1">
      <c r="A5" s="40" t="s">
        <v>6</v>
      </c>
      <c r="B5" s="2"/>
      <c r="C5" s="2"/>
      <c r="D5" s="2"/>
      <c r="E5" s="2"/>
      <c r="F5"/>
      <c r="G5"/>
      <c r="H5"/>
      <c r="I5"/>
      <c r="J5"/>
      <c r="L5" s="10" t="s">
        <v>32</v>
      </c>
      <c r="M5" s="5" t="s">
        <v>62</v>
      </c>
      <c r="N5" s="5"/>
      <c r="O5" s="5"/>
      <c r="P5" s="6"/>
      <c r="Q5"/>
      <c r="R5" s="79">
        <f aca="true" t="shared" si="2" ref="R5:R35">P5-O5*$J$9</f>
        <v>0</v>
      </c>
      <c r="S5" s="45" t="e">
        <f aca="true" t="shared" si="3" ref="S5:S35">R5/O5</f>
        <v>#DIV/0!</v>
      </c>
      <c r="T5" s="6" t="e">
        <f t="shared" si="0"/>
        <v>#DIV/0!</v>
      </c>
      <c r="U5" s="6" t="e">
        <f aca="true" t="shared" si="4" ref="U5:U35">(4*O5^2*$D$7)/($D$14*$D$8^2)*(1+0.43*(3/$D$7)^(1/3)*N5^(-1/3))</f>
        <v>#DIV/0!</v>
      </c>
      <c r="V5" s="12" t="e">
        <f t="shared" si="1"/>
        <v>#VALUE!</v>
      </c>
    </row>
    <row r="6" spans="1:22" ht="12" customHeight="1">
      <c r="A6" s="48" t="s">
        <v>7</v>
      </c>
      <c r="B6" s="51"/>
      <c r="C6" s="54" t="s">
        <v>8</v>
      </c>
      <c r="D6" s="20"/>
      <c r="E6"/>
      <c r="F6"/>
      <c r="G6"/>
      <c r="H6"/>
      <c r="I6" s="73" t="s">
        <v>77</v>
      </c>
      <c r="J6" s="74"/>
      <c r="K6" s="17"/>
      <c r="L6" s="10" t="s">
        <v>32</v>
      </c>
      <c r="M6" s="5" t="s">
        <v>63</v>
      </c>
      <c r="N6" s="5"/>
      <c r="O6" s="5"/>
      <c r="P6" s="6"/>
      <c r="Q6"/>
      <c r="R6" s="79">
        <f t="shared" si="2"/>
        <v>0</v>
      </c>
      <c r="S6" s="45" t="e">
        <f t="shared" si="3"/>
        <v>#DIV/0!</v>
      </c>
      <c r="T6" s="6" t="e">
        <f t="shared" si="0"/>
        <v>#DIV/0!</v>
      </c>
      <c r="U6" s="6" t="e">
        <f t="shared" si="4"/>
        <v>#DIV/0!</v>
      </c>
      <c r="V6" s="12" t="e">
        <f t="shared" si="1"/>
        <v>#VALUE!</v>
      </c>
    </row>
    <row r="7" spans="1:22" ht="12" customHeight="1">
      <c r="A7" s="49" t="s">
        <v>10</v>
      </c>
      <c r="B7" s="52"/>
      <c r="C7" s="55" t="s">
        <v>11</v>
      </c>
      <c r="D7" s="12"/>
      <c r="E7"/>
      <c r="F7"/>
      <c r="G7"/>
      <c r="H7"/>
      <c r="I7" s="10" t="s">
        <v>88</v>
      </c>
      <c r="J7" s="85">
        <f>$D$29</f>
        <v>0</v>
      </c>
      <c r="K7" s="4"/>
      <c r="L7" s="10" t="s">
        <v>34</v>
      </c>
      <c r="M7" s="5" t="s">
        <v>64</v>
      </c>
      <c r="N7" s="5"/>
      <c r="O7" s="5"/>
      <c r="P7" s="6"/>
      <c r="Q7"/>
      <c r="R7" s="79">
        <f t="shared" si="2"/>
        <v>0</v>
      </c>
      <c r="S7" s="45" t="e">
        <f t="shared" si="3"/>
        <v>#DIV/0!</v>
      </c>
      <c r="T7" s="6" t="e">
        <f t="shared" si="0"/>
        <v>#DIV/0!</v>
      </c>
      <c r="U7" s="6" t="e">
        <f t="shared" si="4"/>
        <v>#DIV/0!</v>
      </c>
      <c r="V7" s="12" t="e">
        <f t="shared" si="1"/>
        <v>#VALUE!</v>
      </c>
    </row>
    <row r="8" spans="1:22" ht="12" customHeight="1">
      <c r="A8" s="49" t="s">
        <v>13</v>
      </c>
      <c r="B8" s="52"/>
      <c r="C8" s="55" t="s">
        <v>14</v>
      </c>
      <c r="D8" s="11"/>
      <c r="E8"/>
      <c r="F8"/>
      <c r="G8"/>
      <c r="H8"/>
      <c r="I8" s="10" t="s">
        <v>89</v>
      </c>
      <c r="J8" s="85">
        <f>$D$30</f>
        <v>0</v>
      </c>
      <c r="K8" s="22"/>
      <c r="L8" s="10" t="s">
        <v>34</v>
      </c>
      <c r="M8" s="5" t="s">
        <v>62</v>
      </c>
      <c r="N8" s="5"/>
      <c r="O8" s="5"/>
      <c r="P8" s="6"/>
      <c r="Q8"/>
      <c r="R8" s="79">
        <f t="shared" si="2"/>
        <v>0</v>
      </c>
      <c r="S8" s="45" t="e">
        <f t="shared" si="3"/>
        <v>#DIV/0!</v>
      </c>
      <c r="T8" s="6" t="e">
        <f t="shared" si="0"/>
        <v>#DIV/0!</v>
      </c>
      <c r="U8" s="6" t="e">
        <f t="shared" si="4"/>
        <v>#DIV/0!</v>
      </c>
      <c r="V8" s="12" t="e">
        <f t="shared" si="1"/>
        <v>#VALUE!</v>
      </c>
    </row>
    <row r="9" spans="1:22" ht="12" customHeight="1" thickBot="1">
      <c r="A9" s="49" t="s">
        <v>16</v>
      </c>
      <c r="B9" s="52"/>
      <c r="C9" s="55" t="s">
        <v>17</v>
      </c>
      <c r="D9" s="11"/>
      <c r="E9"/>
      <c r="F9"/>
      <c r="G9"/>
      <c r="H9"/>
      <c r="I9" s="13" t="s">
        <v>90</v>
      </c>
      <c r="J9" s="87">
        <f>$J$7-$J$8</f>
        <v>0</v>
      </c>
      <c r="K9" s="17"/>
      <c r="L9" s="10" t="s">
        <v>34</v>
      </c>
      <c r="M9" s="5" t="s">
        <v>65</v>
      </c>
      <c r="N9" s="5"/>
      <c r="O9" s="5"/>
      <c r="P9" s="6"/>
      <c r="Q9"/>
      <c r="R9" s="79">
        <f t="shared" si="2"/>
        <v>0</v>
      </c>
      <c r="S9" s="45" t="e">
        <f t="shared" si="3"/>
        <v>#DIV/0!</v>
      </c>
      <c r="T9" s="6" t="e">
        <f t="shared" si="0"/>
        <v>#DIV/0!</v>
      </c>
      <c r="U9" s="6" t="e">
        <f t="shared" si="4"/>
        <v>#DIV/0!</v>
      </c>
      <c r="V9" s="12" t="e">
        <f t="shared" si="1"/>
        <v>#VALUE!</v>
      </c>
    </row>
    <row r="10" spans="1:22" ht="12" customHeight="1">
      <c r="A10" s="49" t="s">
        <v>20</v>
      </c>
      <c r="B10" s="52"/>
      <c r="C10" s="55" t="s">
        <v>21</v>
      </c>
      <c r="D10" s="11"/>
      <c r="E10"/>
      <c r="F10"/>
      <c r="G10"/>
      <c r="H10"/>
      <c r="I10" s="23" t="s">
        <v>18</v>
      </c>
      <c r="J10" s="24" t="s">
        <v>19</v>
      </c>
      <c r="K10" s="9"/>
      <c r="L10" s="10"/>
      <c r="M10" s="5" t="s">
        <v>66</v>
      </c>
      <c r="N10" s="5"/>
      <c r="O10" s="5"/>
      <c r="P10" s="6"/>
      <c r="Q10"/>
      <c r="R10" s="79">
        <f t="shared" si="2"/>
        <v>0</v>
      </c>
      <c r="S10" s="45" t="e">
        <f t="shared" si="3"/>
        <v>#DIV/0!</v>
      </c>
      <c r="T10" s="6" t="e">
        <f t="shared" si="0"/>
        <v>#DIV/0!</v>
      </c>
      <c r="U10" s="6" t="e">
        <f t="shared" si="4"/>
        <v>#DIV/0!</v>
      </c>
      <c r="V10" s="12" t="e">
        <f t="shared" si="1"/>
        <v>#VALUE!</v>
      </c>
    </row>
    <row r="11" spans="1:22" ht="12" customHeight="1">
      <c r="A11" s="49" t="s">
        <v>23</v>
      </c>
      <c r="B11" s="52"/>
      <c r="C11" s="55" t="s">
        <v>24</v>
      </c>
      <c r="D11" s="11"/>
      <c r="E11"/>
      <c r="F11"/>
      <c r="G11"/>
      <c r="H11"/>
      <c r="I11" s="25" t="s">
        <v>22</v>
      </c>
      <c r="J11" s="12">
        <f>$D$27</f>
        <v>0</v>
      </c>
      <c r="K11" s="9"/>
      <c r="L11" s="10"/>
      <c r="M11" s="5" t="s">
        <v>66</v>
      </c>
      <c r="N11" s="5"/>
      <c r="O11" s="5"/>
      <c r="P11" s="6"/>
      <c r="Q11"/>
      <c r="R11" s="79">
        <f t="shared" si="2"/>
        <v>0</v>
      </c>
      <c r="S11" s="45" t="e">
        <f t="shared" si="3"/>
        <v>#DIV/0!</v>
      </c>
      <c r="T11" s="6" t="e">
        <f t="shared" si="0"/>
        <v>#DIV/0!</v>
      </c>
      <c r="U11" s="6" t="e">
        <f t="shared" si="4"/>
        <v>#DIV/0!</v>
      </c>
      <c r="V11" s="12" t="e">
        <f t="shared" si="1"/>
        <v>#VALUE!</v>
      </c>
    </row>
    <row r="12" spans="1:22" ht="12" customHeight="1">
      <c r="A12" s="49" t="s">
        <v>26</v>
      </c>
      <c r="B12" s="52"/>
      <c r="C12" s="55" t="s">
        <v>83</v>
      </c>
      <c r="D12" s="11"/>
      <c r="E12"/>
      <c r="F12"/>
      <c r="G12"/>
      <c r="H12"/>
      <c r="I12" s="25" t="s">
        <v>25</v>
      </c>
      <c r="J12" s="12">
        <f>MAX(P4:P35)</f>
        <v>0</v>
      </c>
      <c r="K12" s="9"/>
      <c r="L12" s="10"/>
      <c r="M12" s="5" t="s">
        <v>66</v>
      </c>
      <c r="N12" s="5"/>
      <c r="O12" s="5"/>
      <c r="P12" s="6"/>
      <c r="Q12"/>
      <c r="R12" s="79">
        <f t="shared" si="2"/>
        <v>0</v>
      </c>
      <c r="S12" s="45" t="e">
        <f t="shared" si="3"/>
        <v>#DIV/0!</v>
      </c>
      <c r="T12" s="6" t="e">
        <f t="shared" si="0"/>
        <v>#DIV/0!</v>
      </c>
      <c r="U12" s="6" t="e">
        <f t="shared" si="4"/>
        <v>#DIV/0!</v>
      </c>
      <c r="V12" s="12" t="e">
        <f t="shared" si="1"/>
        <v>#VALUE!</v>
      </c>
    </row>
    <row r="13" spans="1:22" ht="12" customHeight="1" thickBot="1">
      <c r="A13" s="49" t="s">
        <v>28</v>
      </c>
      <c r="B13" s="52"/>
      <c r="C13" s="55" t="s">
        <v>84</v>
      </c>
      <c r="D13" s="11"/>
      <c r="E13"/>
      <c r="F13"/>
      <c r="G13"/>
      <c r="H13"/>
      <c r="I13" s="26" t="s">
        <v>27</v>
      </c>
      <c r="J13" s="15" t="e">
        <f>$J$11/$J$12</f>
        <v>#DIV/0!</v>
      </c>
      <c r="K13" s="18"/>
      <c r="L13" s="10"/>
      <c r="M13" s="5" t="s">
        <v>66</v>
      </c>
      <c r="N13" s="5"/>
      <c r="O13" s="5"/>
      <c r="P13" s="6"/>
      <c r="Q13"/>
      <c r="R13" s="79">
        <f t="shared" si="2"/>
        <v>0</v>
      </c>
      <c r="S13" s="45" t="e">
        <f t="shared" si="3"/>
        <v>#DIV/0!</v>
      </c>
      <c r="T13" s="6" t="e">
        <f t="shared" si="0"/>
        <v>#DIV/0!</v>
      </c>
      <c r="U13" s="6" t="e">
        <f t="shared" si="4"/>
        <v>#DIV/0!</v>
      </c>
      <c r="V13" s="12" t="e">
        <f t="shared" si="1"/>
        <v>#VALUE!</v>
      </c>
    </row>
    <row r="14" spans="1:22" ht="12" customHeight="1">
      <c r="A14" s="49" t="s">
        <v>30</v>
      </c>
      <c r="B14" s="52"/>
      <c r="C14" s="55" t="s">
        <v>31</v>
      </c>
      <c r="D14" s="11"/>
      <c r="E14"/>
      <c r="F14"/>
      <c r="G14"/>
      <c r="H14"/>
      <c r="I14" s="23" t="s">
        <v>29</v>
      </c>
      <c r="J14" s="27" t="s">
        <v>9</v>
      </c>
      <c r="K14" s="9"/>
      <c r="L14" s="10"/>
      <c r="M14" s="5" t="s">
        <v>66</v>
      </c>
      <c r="N14" s="5"/>
      <c r="O14" s="5"/>
      <c r="P14" s="6"/>
      <c r="Q14"/>
      <c r="R14" s="79">
        <f t="shared" si="2"/>
        <v>0</v>
      </c>
      <c r="S14" s="45" t="e">
        <f t="shared" si="3"/>
        <v>#DIV/0!</v>
      </c>
      <c r="T14" s="6" t="e">
        <f t="shared" si="0"/>
        <v>#DIV/0!</v>
      </c>
      <c r="U14" s="6" t="e">
        <f t="shared" si="4"/>
        <v>#DIV/0!</v>
      </c>
      <c r="V14" s="12" t="e">
        <f t="shared" si="1"/>
        <v>#VALUE!</v>
      </c>
    </row>
    <row r="15" spans="1:22" ht="12" customHeight="1" thickBot="1">
      <c r="A15" s="50" t="s">
        <v>33</v>
      </c>
      <c r="B15" s="53"/>
      <c r="C15" s="56" t="s">
        <v>85</v>
      </c>
      <c r="D15" s="28"/>
      <c r="E15"/>
      <c r="F15"/>
      <c r="G15"/>
      <c r="H15"/>
      <c r="I15" s="10" t="s">
        <v>32</v>
      </c>
      <c r="J15" s="12" t="e">
        <f>(S6-S4)*100/S4</f>
        <v>#DIV/0!</v>
      </c>
      <c r="K15" s="9"/>
      <c r="L15" s="10"/>
      <c r="M15" s="5" t="s">
        <v>66</v>
      </c>
      <c r="N15" s="5"/>
      <c r="O15" s="5"/>
      <c r="P15" s="6"/>
      <c r="Q15"/>
      <c r="R15" s="79">
        <f t="shared" si="2"/>
        <v>0</v>
      </c>
      <c r="S15" s="45" t="e">
        <f t="shared" si="3"/>
        <v>#DIV/0!</v>
      </c>
      <c r="T15" s="6" t="e">
        <f t="shared" si="0"/>
        <v>#DIV/0!</v>
      </c>
      <c r="U15" s="6" t="e">
        <f t="shared" si="4"/>
        <v>#DIV/0!</v>
      </c>
      <c r="V15" s="12" t="e">
        <f t="shared" si="1"/>
        <v>#VALUE!</v>
      </c>
    </row>
    <row r="16" spans="1:22" ht="12" customHeight="1" thickBot="1">
      <c r="A16" s="3"/>
      <c r="B16" s="3"/>
      <c r="C16" s="4"/>
      <c r="D16" s="7"/>
      <c r="E16"/>
      <c r="F16"/>
      <c r="G16"/>
      <c r="H16"/>
      <c r="I16" s="13" t="s">
        <v>34</v>
      </c>
      <c r="J16" s="15" t="e">
        <f>(S9-S7)*100/S7</f>
        <v>#DIV/0!</v>
      </c>
      <c r="L16" s="10"/>
      <c r="M16" s="5" t="s">
        <v>66</v>
      </c>
      <c r="N16" s="5"/>
      <c r="O16" s="5"/>
      <c r="P16" s="6"/>
      <c r="Q16"/>
      <c r="R16" s="79">
        <f t="shared" si="2"/>
        <v>0</v>
      </c>
      <c r="S16" s="45" t="e">
        <f t="shared" si="3"/>
        <v>#DIV/0!</v>
      </c>
      <c r="T16" s="6" t="e">
        <f t="shared" si="0"/>
        <v>#DIV/0!</v>
      </c>
      <c r="U16" s="6" t="e">
        <f t="shared" si="4"/>
        <v>#DIV/0!</v>
      </c>
      <c r="V16" s="12" t="e">
        <f t="shared" si="1"/>
        <v>#VALUE!</v>
      </c>
    </row>
    <row r="17" spans="1:22" ht="12" customHeight="1" thickBot="1">
      <c r="A17" s="40" t="s">
        <v>35</v>
      </c>
      <c r="B17" s="2"/>
      <c r="C17" s="2"/>
      <c r="D17" s="2"/>
      <c r="E17" s="3"/>
      <c r="L17" s="10"/>
      <c r="M17" s="5" t="s">
        <v>66</v>
      </c>
      <c r="N17" s="5"/>
      <c r="O17" s="5"/>
      <c r="P17" s="6"/>
      <c r="Q17"/>
      <c r="R17" s="79">
        <f t="shared" si="2"/>
        <v>0</v>
      </c>
      <c r="S17" s="45" t="e">
        <f t="shared" si="3"/>
        <v>#DIV/0!</v>
      </c>
      <c r="T17" s="6" t="e">
        <f t="shared" si="0"/>
        <v>#DIV/0!</v>
      </c>
      <c r="U17" s="6" t="e">
        <f t="shared" si="4"/>
        <v>#DIV/0!</v>
      </c>
      <c r="V17" s="12" t="e">
        <f t="shared" si="1"/>
        <v>#VALUE!</v>
      </c>
    </row>
    <row r="18" spans="1:22" ht="12" customHeight="1">
      <c r="A18" s="57" t="s">
        <v>36</v>
      </c>
      <c r="B18" s="58"/>
      <c r="C18" s="59" t="s">
        <v>37</v>
      </c>
      <c r="D18" s="20"/>
      <c r="E18"/>
      <c r="L18" s="10"/>
      <c r="M18" s="5" t="s">
        <v>66</v>
      </c>
      <c r="N18" s="5"/>
      <c r="O18" s="5"/>
      <c r="P18" s="6"/>
      <c r="Q18"/>
      <c r="R18" s="79">
        <f t="shared" si="2"/>
        <v>0</v>
      </c>
      <c r="S18" s="45" t="e">
        <f t="shared" si="3"/>
        <v>#DIV/0!</v>
      </c>
      <c r="T18" s="6" t="e">
        <f t="shared" si="0"/>
        <v>#DIV/0!</v>
      </c>
      <c r="U18" s="6" t="e">
        <f t="shared" si="4"/>
        <v>#DIV/0!</v>
      </c>
      <c r="V18" s="12" t="e">
        <f t="shared" si="1"/>
        <v>#VALUE!</v>
      </c>
    </row>
    <row r="19" spans="1:22" ht="12" customHeight="1">
      <c r="A19" s="60" t="s">
        <v>38</v>
      </c>
      <c r="B19" s="61"/>
      <c r="C19" s="62" t="s">
        <v>39</v>
      </c>
      <c r="D19" s="29"/>
      <c r="E19"/>
      <c r="L19" s="10"/>
      <c r="M19" s="5" t="s">
        <v>66</v>
      </c>
      <c r="N19" s="5"/>
      <c r="O19" s="5"/>
      <c r="P19" s="6"/>
      <c r="Q19"/>
      <c r="R19" s="79">
        <f t="shared" si="2"/>
        <v>0</v>
      </c>
      <c r="S19" s="45" t="e">
        <f t="shared" si="3"/>
        <v>#DIV/0!</v>
      </c>
      <c r="T19" s="6" t="e">
        <f t="shared" si="0"/>
        <v>#DIV/0!</v>
      </c>
      <c r="U19" s="6" t="e">
        <f t="shared" si="4"/>
        <v>#DIV/0!</v>
      </c>
      <c r="V19" s="12" t="e">
        <f t="shared" si="1"/>
        <v>#VALUE!</v>
      </c>
    </row>
    <row r="20" spans="1:22" ht="12" customHeight="1">
      <c r="A20" s="60" t="s">
        <v>40</v>
      </c>
      <c r="B20" s="61"/>
      <c r="C20" s="62" t="s">
        <v>41</v>
      </c>
      <c r="D20" s="29"/>
      <c r="E20"/>
      <c r="L20" s="10"/>
      <c r="M20" s="5" t="s">
        <v>66</v>
      </c>
      <c r="N20" s="5"/>
      <c r="O20" s="5"/>
      <c r="P20" s="6"/>
      <c r="Q20"/>
      <c r="R20" s="79">
        <f t="shared" si="2"/>
        <v>0</v>
      </c>
      <c r="S20" s="45" t="e">
        <f t="shared" si="3"/>
        <v>#DIV/0!</v>
      </c>
      <c r="T20" s="6" t="e">
        <f t="shared" si="0"/>
        <v>#DIV/0!</v>
      </c>
      <c r="U20" s="6" t="e">
        <f t="shared" si="4"/>
        <v>#DIV/0!</v>
      </c>
      <c r="V20" s="12" t="e">
        <f t="shared" si="1"/>
        <v>#VALUE!</v>
      </c>
    </row>
    <row r="21" spans="1:22" ht="12" customHeight="1" thickBot="1">
      <c r="A21" s="60" t="s">
        <v>44</v>
      </c>
      <c r="B21" s="61"/>
      <c r="C21" s="63" t="s">
        <v>95</v>
      </c>
      <c r="D21" s="11"/>
      <c r="E21"/>
      <c r="G21" s="17" t="s">
        <v>76</v>
      </c>
      <c r="H21" s="2"/>
      <c r="I21" s="2"/>
      <c r="J21" s="2"/>
      <c r="L21" s="10"/>
      <c r="M21" s="5" t="s">
        <v>66</v>
      </c>
      <c r="N21" s="5"/>
      <c r="O21" s="5"/>
      <c r="P21" s="6"/>
      <c r="Q21"/>
      <c r="R21" s="79">
        <f t="shared" si="2"/>
        <v>0</v>
      </c>
      <c r="S21" s="45" t="e">
        <f t="shared" si="3"/>
        <v>#DIV/0!</v>
      </c>
      <c r="T21" s="6" t="e">
        <f t="shared" si="0"/>
        <v>#DIV/0!</v>
      </c>
      <c r="U21" s="6" t="e">
        <f t="shared" si="4"/>
        <v>#DIV/0!</v>
      </c>
      <c r="V21" s="12" t="e">
        <f t="shared" si="1"/>
        <v>#VALUE!</v>
      </c>
    </row>
    <row r="22" spans="1:22" ht="12" customHeight="1">
      <c r="A22" s="60" t="s">
        <v>45</v>
      </c>
      <c r="B22" s="61"/>
      <c r="C22" s="63" t="s">
        <v>46</v>
      </c>
      <c r="D22" s="11"/>
      <c r="E22"/>
      <c r="G22" s="43"/>
      <c r="H22" s="19" t="s">
        <v>73</v>
      </c>
      <c r="I22" s="19" t="s">
        <v>74</v>
      </c>
      <c r="J22" s="20" t="s">
        <v>75</v>
      </c>
      <c r="L22" s="10"/>
      <c r="M22" s="5" t="s">
        <v>66</v>
      </c>
      <c r="N22" s="5"/>
      <c r="O22" s="5"/>
      <c r="P22" s="6"/>
      <c r="Q22"/>
      <c r="R22" s="79">
        <f t="shared" si="2"/>
        <v>0</v>
      </c>
      <c r="S22" s="45" t="e">
        <f t="shared" si="3"/>
        <v>#DIV/0!</v>
      </c>
      <c r="T22" s="6" t="e">
        <f t="shared" si="0"/>
        <v>#DIV/0!</v>
      </c>
      <c r="U22" s="6" t="e">
        <f t="shared" si="4"/>
        <v>#DIV/0!</v>
      </c>
      <c r="V22" s="12" t="e">
        <f t="shared" si="1"/>
        <v>#VALUE!</v>
      </c>
    </row>
    <row r="23" spans="1:22" ht="12" customHeight="1">
      <c r="A23" s="60" t="s">
        <v>47</v>
      </c>
      <c r="B23" s="61"/>
      <c r="C23" s="63" t="s">
        <v>48</v>
      </c>
      <c r="D23" s="11"/>
      <c r="E23"/>
      <c r="G23" s="42" t="s">
        <v>12</v>
      </c>
      <c r="H23" s="69" t="e">
        <f>(8*$D$7)/($D$14*$D$8*1000)</f>
        <v>#DIV/0!</v>
      </c>
      <c r="I23" s="69" t="e">
        <f>(8*$D$7)/($D$14*$D$8*1000)*(1+0.43*(3/$D$7)^(1/3)*(AVERAGE(N10:N35))^(-1/3))</f>
        <v>#DIV/0!</v>
      </c>
      <c r="J23" s="101" t="e">
        <f>LINEST(S10:S35,N10:N35)</f>
        <v>#VALUE!</v>
      </c>
      <c r="L23" s="10"/>
      <c r="M23" s="5" t="s">
        <v>66</v>
      </c>
      <c r="N23" s="5"/>
      <c r="O23" s="5"/>
      <c r="P23" s="6"/>
      <c r="Q23"/>
      <c r="R23" s="79">
        <f t="shared" si="2"/>
        <v>0</v>
      </c>
      <c r="S23" s="45" t="e">
        <f t="shared" si="3"/>
        <v>#DIV/0!</v>
      </c>
      <c r="T23" s="6" t="e">
        <f t="shared" si="0"/>
        <v>#DIV/0!</v>
      </c>
      <c r="U23" s="6" t="e">
        <f t="shared" si="4"/>
        <v>#DIV/0!</v>
      </c>
      <c r="V23" s="12" t="e">
        <f t="shared" si="1"/>
        <v>#VALUE!</v>
      </c>
    </row>
    <row r="24" spans="1:22" ht="12" customHeight="1">
      <c r="A24" s="60" t="s">
        <v>49</v>
      </c>
      <c r="B24" s="61"/>
      <c r="C24" s="63" t="s">
        <v>50</v>
      </c>
      <c r="D24" s="11"/>
      <c r="E24" s="7"/>
      <c r="G24" s="10" t="s">
        <v>15</v>
      </c>
      <c r="H24" s="75"/>
      <c r="I24" s="75"/>
      <c r="J24" s="102" t="e">
        <f>INDEX(LINEST(S10:S35,N10:N35,,TRUE),3,1)</f>
        <v>#VALUE!</v>
      </c>
      <c r="K24"/>
      <c r="L24" s="10"/>
      <c r="M24" s="5" t="s">
        <v>66</v>
      </c>
      <c r="N24" s="5"/>
      <c r="O24" s="5"/>
      <c r="P24" s="6"/>
      <c r="Q24"/>
      <c r="R24" s="79">
        <f t="shared" si="2"/>
        <v>0</v>
      </c>
      <c r="S24" s="45" t="e">
        <f t="shared" si="3"/>
        <v>#DIV/0!</v>
      </c>
      <c r="T24" s="6" t="e">
        <f t="shared" si="0"/>
        <v>#DIV/0!</v>
      </c>
      <c r="U24" s="6" t="e">
        <f t="shared" si="4"/>
        <v>#DIV/0!</v>
      </c>
      <c r="V24" s="12" t="e">
        <f t="shared" si="1"/>
        <v>#VALUE!</v>
      </c>
    </row>
    <row r="25" spans="1:22" ht="12" customHeight="1" thickBot="1">
      <c r="A25" s="60" t="s">
        <v>51</v>
      </c>
      <c r="B25" s="61"/>
      <c r="C25" s="63" t="s">
        <v>50</v>
      </c>
      <c r="D25" s="11"/>
      <c r="E25" s="7"/>
      <c r="G25" s="13" t="s">
        <v>96</v>
      </c>
      <c r="H25" s="14">
        <v>0</v>
      </c>
      <c r="I25" s="14">
        <v>26.5</v>
      </c>
      <c r="J25" s="15" t="e">
        <f>(-1/J23)*(INDEX(LINEST(S10:S35,N10:N35,,TRUE),1,2))</f>
        <v>#VALUE!</v>
      </c>
      <c r="K25"/>
      <c r="L25" s="10"/>
      <c r="M25" s="5" t="s">
        <v>66</v>
      </c>
      <c r="N25" s="5"/>
      <c r="O25" s="5"/>
      <c r="P25" s="6"/>
      <c r="Q25"/>
      <c r="R25" s="79">
        <f t="shared" si="2"/>
        <v>0</v>
      </c>
      <c r="S25" s="45" t="e">
        <f t="shared" si="3"/>
        <v>#DIV/0!</v>
      </c>
      <c r="T25" s="6" t="e">
        <f t="shared" si="0"/>
        <v>#DIV/0!</v>
      </c>
      <c r="U25" s="6" t="e">
        <f t="shared" si="4"/>
        <v>#DIV/0!</v>
      </c>
      <c r="V25" s="12" t="e">
        <f t="shared" si="1"/>
        <v>#VALUE!</v>
      </c>
    </row>
    <row r="26" spans="1:22" ht="12" customHeight="1">
      <c r="A26" s="60" t="s">
        <v>105</v>
      </c>
      <c r="B26" s="61"/>
      <c r="C26" s="64" t="s">
        <v>52</v>
      </c>
      <c r="D26" s="30"/>
      <c r="E26" s="7"/>
      <c r="K26"/>
      <c r="L26" s="10"/>
      <c r="M26" s="5" t="s">
        <v>66</v>
      </c>
      <c r="N26" s="5"/>
      <c r="O26" s="5"/>
      <c r="P26" s="6"/>
      <c r="Q26"/>
      <c r="R26" s="79">
        <f t="shared" si="2"/>
        <v>0</v>
      </c>
      <c r="S26" s="45" t="e">
        <f t="shared" si="3"/>
        <v>#DIV/0!</v>
      </c>
      <c r="T26" s="6" t="e">
        <f t="shared" si="0"/>
        <v>#DIV/0!</v>
      </c>
      <c r="U26" s="6" t="e">
        <f t="shared" si="4"/>
        <v>#DIV/0!</v>
      </c>
      <c r="V26" s="12" t="e">
        <f t="shared" si="1"/>
        <v>#VALUE!</v>
      </c>
    </row>
    <row r="27" spans="1:22" ht="12" customHeight="1" thickBot="1">
      <c r="A27" s="60" t="s">
        <v>53</v>
      </c>
      <c r="B27" s="61"/>
      <c r="C27" s="65" t="s">
        <v>54</v>
      </c>
      <c r="D27" s="11"/>
      <c r="E27" s="7"/>
      <c r="F27" s="46" t="s">
        <v>67</v>
      </c>
      <c r="G27" s="2"/>
      <c r="H27" s="2"/>
      <c r="I27" s="2"/>
      <c r="J27" s="2"/>
      <c r="K27"/>
      <c r="L27" s="10"/>
      <c r="M27" s="5" t="s">
        <v>66</v>
      </c>
      <c r="N27" s="5"/>
      <c r="O27" s="5"/>
      <c r="P27" s="6"/>
      <c r="Q27"/>
      <c r="R27" s="79">
        <f t="shared" si="2"/>
        <v>0</v>
      </c>
      <c r="S27" s="45" t="e">
        <f t="shared" si="3"/>
        <v>#DIV/0!</v>
      </c>
      <c r="T27" s="6" t="e">
        <f t="shared" si="0"/>
        <v>#DIV/0!</v>
      </c>
      <c r="U27" s="6" t="e">
        <f t="shared" si="4"/>
        <v>#DIV/0!</v>
      </c>
      <c r="V27" s="12" t="e">
        <f t="shared" si="1"/>
        <v>#VALUE!</v>
      </c>
    </row>
    <row r="28" spans="1:22" ht="12" customHeight="1">
      <c r="A28" s="60" t="s">
        <v>55</v>
      </c>
      <c r="B28" s="61"/>
      <c r="C28" s="63" t="s">
        <v>56</v>
      </c>
      <c r="D28" s="44"/>
      <c r="E28" s="7"/>
      <c r="F28" s="76" t="s">
        <v>68</v>
      </c>
      <c r="G28" s="77"/>
      <c r="H28" s="19" t="s">
        <v>69</v>
      </c>
      <c r="I28" s="19" t="s">
        <v>70</v>
      </c>
      <c r="J28" s="20" t="s">
        <v>71</v>
      </c>
      <c r="K28"/>
      <c r="L28" s="10"/>
      <c r="M28" s="5" t="s">
        <v>66</v>
      </c>
      <c r="N28" s="5"/>
      <c r="O28" s="5"/>
      <c r="P28" s="6"/>
      <c r="Q28"/>
      <c r="R28" s="79">
        <f t="shared" si="2"/>
        <v>0</v>
      </c>
      <c r="S28" s="45" t="e">
        <f t="shared" si="3"/>
        <v>#DIV/0!</v>
      </c>
      <c r="T28" s="6" t="e">
        <f t="shared" si="0"/>
        <v>#DIV/0!</v>
      </c>
      <c r="U28" s="6" t="e">
        <f t="shared" si="4"/>
        <v>#DIV/0!</v>
      </c>
      <c r="V28" s="12" t="e">
        <f t="shared" si="1"/>
        <v>#VALUE!</v>
      </c>
    </row>
    <row r="29" spans="1:22" ht="12" customHeight="1">
      <c r="A29" s="60" t="s">
        <v>97</v>
      </c>
      <c r="B29" s="66"/>
      <c r="C29" s="63"/>
      <c r="D29" s="85"/>
      <c r="E29" s="7"/>
      <c r="F29" s="42" t="s">
        <v>87</v>
      </c>
      <c r="G29" s="69"/>
      <c r="H29" s="6" t="e">
        <f aca="true" t="shared" si="5" ref="H29:J30">MIN(T4:T6)</f>
        <v>#DIV/0!</v>
      </c>
      <c r="I29" s="6" t="e">
        <f t="shared" si="5"/>
        <v>#DIV/0!</v>
      </c>
      <c r="J29" s="12" t="e">
        <f t="shared" si="5"/>
        <v>#VALUE!</v>
      </c>
      <c r="K29"/>
      <c r="L29" s="10"/>
      <c r="M29" s="5" t="s">
        <v>66</v>
      </c>
      <c r="N29" s="5"/>
      <c r="O29" s="5"/>
      <c r="P29" s="6"/>
      <c r="Q29"/>
      <c r="R29" s="79">
        <f t="shared" si="2"/>
        <v>0</v>
      </c>
      <c r="S29" s="45" t="e">
        <f t="shared" si="3"/>
        <v>#DIV/0!</v>
      </c>
      <c r="T29" s="6" t="e">
        <f t="shared" si="0"/>
        <v>#DIV/0!</v>
      </c>
      <c r="U29" s="6" t="e">
        <f t="shared" si="4"/>
        <v>#DIV/0!</v>
      </c>
      <c r="V29" s="12" t="e">
        <f t="shared" si="1"/>
        <v>#VALUE!</v>
      </c>
    </row>
    <row r="30" spans="1:22" ht="12" customHeight="1" thickBot="1">
      <c r="A30" s="67" t="s">
        <v>86</v>
      </c>
      <c r="B30" s="68"/>
      <c r="C30" s="99"/>
      <c r="D30" s="86"/>
      <c r="E30"/>
      <c r="F30" s="71" t="s">
        <v>102</v>
      </c>
      <c r="G30" s="72"/>
      <c r="H30" s="16" t="e">
        <f t="shared" si="5"/>
        <v>#DIV/0!</v>
      </c>
      <c r="I30" s="16" t="e">
        <f t="shared" si="5"/>
        <v>#DIV/0!</v>
      </c>
      <c r="J30" s="15" t="e">
        <f t="shared" si="5"/>
        <v>#VALUE!</v>
      </c>
      <c r="L30" s="10"/>
      <c r="M30" s="5" t="s">
        <v>66</v>
      </c>
      <c r="N30" s="5"/>
      <c r="O30" s="5"/>
      <c r="P30" s="6"/>
      <c r="Q30"/>
      <c r="R30" s="79">
        <f t="shared" si="2"/>
        <v>0</v>
      </c>
      <c r="S30" s="45" t="e">
        <f t="shared" si="3"/>
        <v>#DIV/0!</v>
      </c>
      <c r="T30" s="6" t="e">
        <f t="shared" si="0"/>
        <v>#DIV/0!</v>
      </c>
      <c r="U30" s="6" t="e">
        <f t="shared" si="4"/>
        <v>#DIV/0!</v>
      </c>
      <c r="V30" s="12" t="e">
        <f t="shared" si="1"/>
        <v>#VALUE!</v>
      </c>
    </row>
    <row r="31" spans="5:22" ht="12" customHeight="1">
      <c r="E31"/>
      <c r="F31" s="41" t="s">
        <v>103</v>
      </c>
      <c r="G31" s="70"/>
      <c r="H31" s="83" t="e">
        <f>AVERAGE(T10:T35)</f>
        <v>#DIV/0!</v>
      </c>
      <c r="I31" s="83" t="e">
        <f>AVERAGE(U10:U35)</f>
        <v>#DIV/0!</v>
      </c>
      <c r="J31" s="84" t="e">
        <f>AVERAGE(V10:V35)</f>
        <v>#VALUE!</v>
      </c>
      <c r="L31" s="10"/>
      <c r="M31" s="5" t="s">
        <v>66</v>
      </c>
      <c r="N31" s="5"/>
      <c r="O31" s="5"/>
      <c r="P31" s="6"/>
      <c r="Q31"/>
      <c r="R31" s="79">
        <f t="shared" si="2"/>
        <v>0</v>
      </c>
      <c r="S31" s="45" t="e">
        <f t="shared" si="3"/>
        <v>#DIV/0!</v>
      </c>
      <c r="T31" s="6" t="e">
        <f t="shared" si="0"/>
        <v>#DIV/0!</v>
      </c>
      <c r="U31" s="6" t="e">
        <f t="shared" si="4"/>
        <v>#DIV/0!</v>
      </c>
      <c r="V31" s="12" t="e">
        <f t="shared" si="1"/>
        <v>#VALUE!</v>
      </c>
    </row>
    <row r="32" spans="1:22" ht="12" customHeight="1" thickBot="1">
      <c r="A32" s="31" t="s">
        <v>99</v>
      </c>
      <c r="B32"/>
      <c r="C32"/>
      <c r="D32" s="8"/>
      <c r="E32"/>
      <c r="F32" s="42" t="s">
        <v>104</v>
      </c>
      <c r="G32" s="69"/>
      <c r="H32" s="6" t="e">
        <f>STDEVP(T10:T35)</f>
        <v>#DIV/0!</v>
      </c>
      <c r="I32" s="6" t="e">
        <f>STDEVP(U10:U35)</f>
        <v>#DIV/0!</v>
      </c>
      <c r="J32" s="12" t="e">
        <f>STDEVP(V10:V35)</f>
        <v>#VALUE!</v>
      </c>
      <c r="L32" s="10"/>
      <c r="M32" s="5" t="s">
        <v>66</v>
      </c>
      <c r="N32" s="5"/>
      <c r="O32" s="5"/>
      <c r="P32" s="6"/>
      <c r="Q32"/>
      <c r="R32" s="79">
        <f t="shared" si="2"/>
        <v>0</v>
      </c>
      <c r="S32" s="45" t="e">
        <f t="shared" si="3"/>
        <v>#DIV/0!</v>
      </c>
      <c r="T32" s="6" t="e">
        <f t="shared" si="0"/>
        <v>#DIV/0!</v>
      </c>
      <c r="U32" s="6" t="e">
        <f t="shared" si="4"/>
        <v>#DIV/0!</v>
      </c>
      <c r="V32" s="12" t="e">
        <f t="shared" si="1"/>
        <v>#VALUE!</v>
      </c>
    </row>
    <row r="33" spans="1:22" ht="12" customHeight="1" thickBot="1">
      <c r="A33" s="100" t="s">
        <v>100</v>
      </c>
      <c r="B33" s="32"/>
      <c r="C33" s="32"/>
      <c r="D33" s="103" t="s">
        <v>101</v>
      </c>
      <c r="E33"/>
      <c r="F33" s="71" t="s">
        <v>72</v>
      </c>
      <c r="G33" s="72"/>
      <c r="H33" s="16" t="e">
        <f>(H32/H31)*100</f>
        <v>#DIV/0!</v>
      </c>
      <c r="I33" s="16" t="e">
        <f>(I32/I31)*100</f>
        <v>#DIV/0!</v>
      </c>
      <c r="J33" s="15" t="e">
        <f>(J32/J31)*100</f>
        <v>#VALUE!</v>
      </c>
      <c r="L33" s="10"/>
      <c r="M33" s="5" t="s">
        <v>66</v>
      </c>
      <c r="N33" s="5"/>
      <c r="O33" s="5"/>
      <c r="P33" s="6"/>
      <c r="Q33"/>
      <c r="R33" s="79">
        <f t="shared" si="2"/>
        <v>0</v>
      </c>
      <c r="S33" s="45" t="e">
        <f t="shared" si="3"/>
        <v>#DIV/0!</v>
      </c>
      <c r="T33" s="6" t="e">
        <f t="shared" si="0"/>
        <v>#DIV/0!</v>
      </c>
      <c r="U33" s="6" t="e">
        <f t="shared" si="4"/>
        <v>#DIV/0!</v>
      </c>
      <c r="V33" s="12" t="e">
        <f t="shared" si="1"/>
        <v>#VALUE!</v>
      </c>
    </row>
    <row r="34" spans="1:22" ht="12" customHeight="1">
      <c r="A34" s="37"/>
      <c r="B34" s="36"/>
      <c r="C34" s="36"/>
      <c r="D34" s="38"/>
      <c r="E34"/>
      <c r="F34"/>
      <c r="G34"/>
      <c r="H34"/>
      <c r="I34"/>
      <c r="L34" s="10"/>
      <c r="M34" s="5" t="s">
        <v>66</v>
      </c>
      <c r="N34" s="5"/>
      <c r="O34" s="5"/>
      <c r="P34" s="6"/>
      <c r="Q34"/>
      <c r="R34" s="79">
        <f t="shared" si="2"/>
        <v>0</v>
      </c>
      <c r="S34" s="45" t="e">
        <f t="shared" si="3"/>
        <v>#DIV/0!</v>
      </c>
      <c r="T34" s="6" t="e">
        <f t="shared" si="0"/>
        <v>#DIV/0!</v>
      </c>
      <c r="U34" s="6" t="e">
        <f t="shared" si="4"/>
        <v>#DIV/0!</v>
      </c>
      <c r="V34" s="12" t="e">
        <f t="shared" si="1"/>
        <v>#VALUE!</v>
      </c>
    </row>
    <row r="35" spans="1:22" ht="12" customHeight="1" thickBot="1">
      <c r="A35" s="33"/>
      <c r="B35" s="34"/>
      <c r="C35" s="34"/>
      <c r="D35" s="35"/>
      <c r="E35"/>
      <c r="F35"/>
      <c r="G35"/>
      <c r="H35"/>
      <c r="I35"/>
      <c r="J35"/>
      <c r="L35" s="13"/>
      <c r="M35" s="14" t="s">
        <v>66</v>
      </c>
      <c r="N35" s="14"/>
      <c r="O35" s="14"/>
      <c r="P35" s="16"/>
      <c r="Q35"/>
      <c r="R35" s="80">
        <f t="shared" si="2"/>
        <v>0</v>
      </c>
      <c r="S35" s="47" t="e">
        <f t="shared" si="3"/>
        <v>#DIV/0!</v>
      </c>
      <c r="T35" s="16" t="e">
        <f t="shared" si="0"/>
        <v>#DIV/0!</v>
      </c>
      <c r="U35" s="16" t="e">
        <f t="shared" si="4"/>
        <v>#DIV/0!</v>
      </c>
      <c r="V35" s="15" t="e">
        <f t="shared" si="1"/>
        <v>#VALUE!</v>
      </c>
    </row>
    <row r="36" ht="12" customHeight="1">
      <c r="K36"/>
    </row>
    <row r="37" spans="12:20" ht="12" customHeight="1">
      <c r="L37"/>
      <c r="M37"/>
      <c r="N37"/>
      <c r="O37"/>
      <c r="P37"/>
      <c r="Q37"/>
      <c r="R37"/>
      <c r="S37"/>
      <c r="T37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printOptions/>
  <pageMargins left="0.511811023622047" right="0.511811023622047" top="0.708661417322835" bottom="0.708661417322835" header="0.511811023622047" footer="0.511811023622047"/>
  <pageSetup horizontalDpi="1200" verticalDpi="1200" orientation="landscape" paperSize="9" r:id="rId2"/>
  <headerFooter alignWithMargins="0">
    <oddHeader>&amp;L&amp;F&amp;CTDCB Analysis&amp;RPage &amp;P</oddHeader>
    <oddFooter>&amp;LSpreadsheet version 2.1&amp;CProtocol version 00-08&amp;R&amp;"Geneva,Italic" Imperial College. 2000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TDCB spreadsheet</dc:title>
  <dc:subject/>
  <dc:creator>B.R.K. Blackman</dc:creator>
  <cp:keywords/>
  <dc:description/>
  <cp:lastModifiedBy>Blackman</cp:lastModifiedBy>
  <cp:lastPrinted>2000-08-21T13:01:52Z</cp:lastPrinted>
  <dcterms:created xsi:type="dcterms:W3CDTF">2000-05-11T11:43:35Z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