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595" windowHeight="7860" tabRatio="680" activeTab="0"/>
  </bookViews>
  <sheets>
    <sheet name="Tab" sheetId="1" r:id="rId1"/>
    <sheet name="Gc vs a plot" sheetId="2" r:id="rId2"/>
    <sheet name="E modulus vs a" sheetId="3" r:id="rId3"/>
    <sheet name="Compliance fit" sheetId="4" r:id="rId4"/>
    <sheet name="Berry's Fit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  <sheet name="Sheet13" sheetId="17" state="hidden" r:id="rId17"/>
    <sheet name="Sheet14" sheetId="18" state="hidden" r:id="rId18"/>
    <sheet name="Sheet15" sheetId="19" state="hidden" r:id="rId19"/>
    <sheet name="Sheet16" sheetId="20" state="hidden" r:id="rId20"/>
  </sheets>
  <definedNames>
    <definedName name="_xlnm.Print_Area" localSheetId="0">'Tab'!$A$1:$AH$37</definedName>
    <definedName name="wrn.Mode._.I._.report." hidden="1">{#N/A,#N/A,TRUE,"Tab";#N/A,#N/A,TRUE,"Sheet2";#N/A,#N/A,TRUE,"Sheet3";#N/A,#N/A,TRUE,"Sheet4"}</definedName>
  </definedNames>
  <calcPr fullCalcOnLoad="1"/>
</workbook>
</file>

<file path=xl/sharedStrings.xml><?xml version="1.0" encoding="utf-8"?>
<sst xmlns="http://schemas.openxmlformats.org/spreadsheetml/2006/main" count="171" uniqueCount="132">
  <si>
    <t>Lab:</t>
  </si>
  <si>
    <t>Adhesive:</t>
  </si>
  <si>
    <t>Test Date:</t>
  </si>
  <si>
    <t>DATA INPUT BOX 4: TEST DATA</t>
  </si>
  <si>
    <t>Personnel:</t>
  </si>
  <si>
    <t>Adherend:</t>
  </si>
  <si>
    <t>Test Code:</t>
  </si>
  <si>
    <t>Text</t>
  </si>
  <si>
    <t>a [mm]</t>
  </si>
  <si>
    <t>Load [N]</t>
  </si>
  <si>
    <t>Eqn. [4]</t>
  </si>
  <si>
    <t>F [-]</t>
  </si>
  <si>
    <t>N [-]</t>
  </si>
  <si>
    <t>F/N [-]</t>
  </si>
  <si>
    <t>C [mm/N]</t>
  </si>
  <si>
    <t>(C/N)^1/3</t>
  </si>
  <si>
    <t>Log [C/N]</t>
  </si>
  <si>
    <t>Log (a)</t>
  </si>
  <si>
    <t>m [1/mm]</t>
  </si>
  <si>
    <r>
      <t>d</t>
    </r>
    <r>
      <rPr>
        <sz val="9"/>
        <rFont val="Geneva"/>
        <family val="0"/>
      </rPr>
      <t>/a</t>
    </r>
  </si>
  <si>
    <r>
      <t>G SBT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</si>
  <si>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CBT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</si>
  <si>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ECM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</si>
  <si>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(&lt;0.4 ?)</t>
  </si>
  <si>
    <t>DATA INPUT BOX 2: SPECIMEN DATA</t>
  </si>
  <si>
    <t>insert</t>
  </si>
  <si>
    <t>NL</t>
  </si>
  <si>
    <t>Specimen Length........</t>
  </si>
  <si>
    <t>l [mm]</t>
  </si>
  <si>
    <t>Calc. end</t>
  </si>
  <si>
    <t>block dimen.</t>
  </si>
  <si>
    <t>Visual</t>
  </si>
  <si>
    <t>Arm thickness........</t>
  </si>
  <si>
    <t>h [mm]</t>
  </si>
  <si>
    <r>
      <t>l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[mm]</t>
    </r>
  </si>
  <si>
    <t>Max/5%</t>
  </si>
  <si>
    <t>Max. thickness variation........</t>
  </si>
  <si>
    <t xml:space="preserve"> [mm]</t>
  </si>
  <si>
    <r>
      <t>l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[mm]</t>
    </r>
  </si>
  <si>
    <t>precrack</t>
  </si>
  <si>
    <t>Specimen width........</t>
  </si>
  <si>
    <t>B [mm]</t>
  </si>
  <si>
    <t>Plasticity</t>
  </si>
  <si>
    <t>check</t>
  </si>
  <si>
    <t>Inset film material........</t>
  </si>
  <si>
    <r>
      <t>[</t>
    </r>
    <r>
      <rPr>
        <sz val="9"/>
        <rFont val="Symbol"/>
        <family val="0"/>
      </rPr>
      <t>-</t>
    </r>
    <r>
      <rPr>
        <sz val="9"/>
        <rFont val="Geneva"/>
        <family val="0"/>
      </rPr>
      <t>]</t>
    </r>
  </si>
  <si>
    <r>
      <t>d</t>
    </r>
    <r>
      <rPr>
        <sz val="9"/>
        <rFont val="Geneva"/>
        <family val="0"/>
      </rPr>
      <t>offset [mm]</t>
    </r>
  </si>
  <si>
    <r>
      <t>d</t>
    </r>
    <r>
      <rPr>
        <sz val="9"/>
        <rFont val="Geneva"/>
        <family val="0"/>
      </rPr>
      <t>max [mm]</t>
    </r>
  </si>
  <si>
    <t>Propagation</t>
  </si>
  <si>
    <t>A [mm]</t>
  </si>
  <si>
    <r>
      <t>d</t>
    </r>
    <r>
      <rPr>
        <sz val="9"/>
        <rFont val="Geneva"/>
        <family val="0"/>
      </rPr>
      <t>offset</t>
    </r>
    <r>
      <rPr>
        <sz val="9"/>
        <rFont val="Symbol"/>
        <family val="0"/>
      </rPr>
      <t>/d</t>
    </r>
    <r>
      <rPr>
        <sz val="9"/>
        <rFont val="Geneva"/>
        <family val="0"/>
      </rPr>
      <t>max</t>
    </r>
  </si>
  <si>
    <t>ao [mm]</t>
  </si>
  <si>
    <t xml:space="preserve">% change </t>
  </si>
  <si>
    <t>compliance</t>
  </si>
  <si>
    <t>ap [mm]</t>
  </si>
  <si>
    <t>Flexural modulus of arm........</t>
  </si>
  <si>
    <t>Es [GPa]</t>
  </si>
  <si>
    <t>DATA INPUT BOX 3: CURE AND TEST DATA</t>
  </si>
  <si>
    <t>Adhesive cure temperature........</t>
  </si>
  <si>
    <t>Tmc [°C]</t>
  </si>
  <si>
    <t>Method</t>
  </si>
  <si>
    <t>Adhesive cure time........</t>
  </si>
  <si>
    <t>tc [mins]</t>
  </si>
  <si>
    <t>slope</t>
  </si>
  <si>
    <t>Y-axis</t>
  </si>
  <si>
    <t>Drying cycle temperature........</t>
  </si>
  <si>
    <t>Td [°C]</t>
  </si>
  <si>
    <t>Value</t>
  </si>
  <si>
    <t>Drying cycle time........</t>
  </si>
  <si>
    <t>td [mins]</t>
  </si>
  <si>
    <t>Correction</t>
  </si>
  <si>
    <t>n=</t>
  </si>
  <si>
    <t>Test Temperature........</t>
  </si>
  <si>
    <t>[°C]</t>
  </si>
  <si>
    <t>Corr. coeff.</t>
  </si>
  <si>
    <r>
      <t>r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=</t>
    </r>
  </si>
  <si>
    <t>Test relative humidity........</t>
  </si>
  <si>
    <t>rh [%]</t>
  </si>
  <si>
    <t>Test loading rate........</t>
  </si>
  <si>
    <t>[mm/min]</t>
  </si>
  <si>
    <t>Test unloading rate........</t>
  </si>
  <si>
    <t>End block height........</t>
  </si>
  <si>
    <t>H [mm]</t>
  </si>
  <si>
    <t>End block length........</t>
  </si>
  <si>
    <r>
      <t>l</t>
    </r>
    <r>
      <rPr>
        <vertAlign val="subscript"/>
        <sz val="9"/>
        <rFont val="Geneva"/>
        <family val="0"/>
      </rPr>
      <t>3</t>
    </r>
    <r>
      <rPr>
        <sz val="9"/>
        <rFont val="Geneva"/>
        <family val="0"/>
      </rPr>
      <t xml:space="preserve"> [mm]</t>
    </r>
  </si>
  <si>
    <r>
      <t xml:space="preserve">Unloading line offset </t>
    </r>
    <r>
      <rPr>
        <sz val="9"/>
        <rFont val="Symbol"/>
        <family val="0"/>
      </rPr>
      <t>d</t>
    </r>
  </si>
  <si>
    <t>Max or 5% init from precrack?...</t>
  </si>
  <si>
    <t>Max or 5%?</t>
  </si>
  <si>
    <r>
      <t>h</t>
    </r>
    <r>
      <rPr>
        <vertAlign val="subscript"/>
        <sz val="9"/>
        <rFont val="Geneva"/>
        <family val="0"/>
      </rPr>
      <t>a</t>
    </r>
    <r>
      <rPr>
        <sz val="9"/>
        <rFont val="Geneva"/>
        <family val="0"/>
      </rPr>
      <t>[mm]</t>
    </r>
  </si>
  <si>
    <t xml:space="preserve">Compliance of combined system </t>
  </si>
  <si>
    <t>Ctotal [mm/N]</t>
  </si>
  <si>
    <t xml:space="preserve">Compliance of calibration spec. </t>
  </si>
  <si>
    <t>CCS [mm/N]</t>
  </si>
  <si>
    <r>
      <t>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</si>
  <si>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</si>
  <si>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SY</t>
    </r>
    <r>
      <rPr>
        <sz val="9"/>
        <rFont val="Geneva"/>
        <family val="0"/>
      </rPr>
      <t xml:space="preserve"> [mm/N]</t>
    </r>
  </si>
  <si>
    <t>Point</t>
  </si>
  <si>
    <t>Min from insert   [J/m2]</t>
  </si>
  <si>
    <t>Min from precrack   [J/m2]</t>
  </si>
  <si>
    <t>Mean Propagation   [J/m2]</t>
  </si>
  <si>
    <t>SD of propagation    [J/m2]</t>
  </si>
  <si>
    <t>CoV of propagation   (%)</t>
  </si>
  <si>
    <t>COV (%)</t>
  </si>
  <si>
    <t>Mean [GPa]</t>
  </si>
  <si>
    <t>SD [GPa]</t>
  </si>
  <si>
    <r>
      <t>d</t>
    </r>
    <r>
      <rPr>
        <vertAlign val="subscript"/>
        <sz val="9"/>
        <rFont val="Geneva"/>
        <family val="0"/>
      </rPr>
      <t>COR</t>
    </r>
    <r>
      <rPr>
        <sz val="9"/>
        <rFont val="Geneva"/>
        <family val="0"/>
      </rPr>
      <t xml:space="preserve"> [mm]</t>
    </r>
  </si>
  <si>
    <t>Eqn. [A.2]</t>
  </si>
  <si>
    <t>Eqn. [5]</t>
  </si>
  <si>
    <t>Eqn. [8]</t>
  </si>
  <si>
    <r>
      <t>E</t>
    </r>
    <r>
      <rPr>
        <i/>
        <vertAlign val="subscript"/>
        <sz val="9"/>
        <rFont val="Geneva"/>
        <family val="0"/>
      </rPr>
      <t>f</t>
    </r>
    <r>
      <rPr>
        <sz val="9"/>
        <rFont val="Geneva"/>
        <family val="0"/>
      </rPr>
      <t xml:space="preserve"> [GPa]</t>
    </r>
  </si>
  <si>
    <t>Eqn. [9]</t>
  </si>
  <si>
    <t>D=</t>
  </si>
  <si>
    <r>
      <t>[</t>
    </r>
    <r>
      <rPr>
        <sz val="9"/>
        <rFont val="Symbol"/>
        <family val="1"/>
      </rPr>
      <t>m</t>
    </r>
    <r>
      <rPr>
        <sz val="9"/>
        <rFont val="Albertus Extra Bold"/>
        <family val="2"/>
      </rPr>
      <t>m]</t>
    </r>
  </si>
  <si>
    <t xml:space="preserve">System </t>
  </si>
  <si>
    <t>compli. cor.</t>
  </si>
  <si>
    <r>
      <t>d</t>
    </r>
    <r>
      <rPr>
        <sz val="9"/>
        <rFont val="Geneva"/>
        <family val="0"/>
      </rPr>
      <t xml:space="preserve"> [mm]</t>
    </r>
  </si>
  <si>
    <t>Insert film thickness…….</t>
  </si>
  <si>
    <t>Insert film total length…….</t>
  </si>
  <si>
    <t>Insert length (from load-line)……</t>
  </si>
  <si>
    <t>Precrack length (from load-line)….</t>
  </si>
  <si>
    <t>Adhesive layer thickness…….</t>
  </si>
  <si>
    <t>CALCULATED VALUES</t>
  </si>
  <si>
    <r>
      <t>Modulus, E</t>
    </r>
    <r>
      <rPr>
        <vertAlign val="subscript"/>
        <sz val="9"/>
        <rFont val="Geneva"/>
        <family val="0"/>
      </rPr>
      <t>f</t>
    </r>
  </si>
  <si>
    <t>e.g. plastic deformation seen on final unloading?</t>
  </si>
  <si>
    <t>Yes/No</t>
  </si>
  <si>
    <t>CBT</t>
  </si>
  <si>
    <t>ECM</t>
  </si>
  <si>
    <t>REGRESSION ANALYSES</t>
  </si>
  <si>
    <t>SUMMARY RESULTS BOX</t>
  </si>
  <si>
    <t>DATA INPUT BOX 1: GENERAL INFO</t>
  </si>
  <si>
    <t xml:space="preserve">OBSERVATIONS AND/OR COMMENTS: </t>
  </si>
  <si>
    <t>CALCULATED INTERMEDIATE VALUES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</si>
</sst>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"/>
    <numFmt numFmtId="179" formatCode="0.000000"/>
    <numFmt numFmtId="180" formatCode="0.0"/>
    <numFmt numFmtId="181" formatCode="0.00000"/>
    <numFmt numFmtId="182" formatCode="0.00000000"/>
    <numFmt numFmtId="183" formatCode="0.000"/>
    <numFmt numFmtId="184" formatCode="0.000E+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Symbol"/>
      <family val="0"/>
    </font>
    <font>
      <b/>
      <sz val="14"/>
      <name val="Geneva"/>
      <family val="0"/>
    </font>
    <font>
      <vertAlign val="subscript"/>
      <sz val="9"/>
      <name val="Geneva"/>
      <family val="0"/>
    </font>
    <font>
      <b/>
      <sz val="9"/>
      <name val="Geneva"/>
      <family val="0"/>
    </font>
    <font>
      <vertAlign val="superscript"/>
      <sz val="9"/>
      <name val="Geneva"/>
      <family val="0"/>
    </font>
    <font>
      <sz val="12"/>
      <name val="Geneva"/>
      <family val="0"/>
    </font>
    <font>
      <i/>
      <vertAlign val="subscript"/>
      <sz val="9"/>
      <name val="Geneva"/>
      <family val="0"/>
    </font>
    <font>
      <b/>
      <sz val="9"/>
      <name val="Symbol"/>
      <family val="1"/>
    </font>
    <font>
      <sz val="9"/>
      <name val="Albertus Extra Bold"/>
      <family val="2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81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1" fontId="4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83" fontId="4" fillId="0" borderId="2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84" fontId="4" fillId="0" borderId="19" xfId="0" applyNumberFormat="1" applyFont="1" applyBorder="1" applyAlignment="1">
      <alignment horizontal="center"/>
    </xf>
    <xf numFmtId="184" fontId="4" fillId="0" borderId="23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2" borderId="28" xfId="0" applyFill="1" applyBorder="1" applyAlignment="1">
      <alignment/>
    </xf>
    <xf numFmtId="0" fontId="5" fillId="0" borderId="31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Border="1" applyAlignment="1">
      <alignment/>
    </xf>
    <xf numFmtId="14" fontId="0" fillId="0" borderId="45" xfId="0" applyNumberFormat="1" applyFont="1" applyBorder="1" applyAlignment="1">
      <alignment horizontal="left"/>
    </xf>
    <xf numFmtId="0" fontId="0" fillId="0" borderId="47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Gc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28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Tab!$S$3:$S$4</c:f>
              <c:strCache>
                <c:ptCount val="1"/>
                <c:pt idx="0">
                  <c:v>G SBT [J/m2] Eqn. [4]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Tab!$S$5:$S$30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Tab!$T$3:$T$3</c:f>
              <c:strCache>
                <c:ptCount val="1"/>
                <c:pt idx="0">
                  <c:v>G CBT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Tab!$T$5:$T$30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Tab!$U$3:$U$3</c:f>
              <c:strCache>
                <c:ptCount val="1"/>
                <c:pt idx="0">
                  <c:v>G ECM [J/m2]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9062426"/>
        <c:axId val="16017515"/>
      </c:scatterChart>
      <c:valAx>
        <c:axId val="39062426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6017515"/>
        <c:crosses val="autoZero"/>
        <c:crossBetween val="midCat"/>
        <c:dispUnits/>
      </c:val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Gc (J/m^2)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9062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7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E modulus versus crack length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Tab!$V$3:$V$3</c:f>
              <c:strCache>
                <c:ptCount val="1"/>
                <c:pt idx="0">
                  <c:v>Ef [GPa]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Tab!$V$11:$V$30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9939908"/>
        <c:axId val="22350309"/>
      </c:scatterChart>
      <c:valAx>
        <c:axId val="9939908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2350309"/>
        <c:crosses val="autoZero"/>
        <c:crossBetween val="midCat"/>
        <c:dispUnits/>
      </c:valAx>
      <c:valAx>
        <c:axId val="2235030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E modulus (GPa)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9939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(C/N)^1/3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Tab!$AD$3</c:f>
              <c:strCache>
                <c:ptCount val="1"/>
                <c:pt idx="0">
                  <c:v>(C/N)^1/3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Tab!$AD$11:$AD$30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66935054"/>
        <c:axId val="65544575"/>
      </c:scatterChart>
      <c:valAx>
        <c:axId val="66935054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44575"/>
        <c:crosses val="autoZero"/>
        <c:crossBetween val="midCat"/>
        <c:dispUnits/>
      </c:val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(C/N)^1/3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35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Log (C/N) versus Log (a)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Tab!$AF$3</c:f>
              <c:strCache>
                <c:ptCount val="1"/>
                <c:pt idx="0">
                  <c:v>Log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Tab!$AE$11:$AE$30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Tab!$AF$11:$AF$30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3030264"/>
        <c:axId val="7510329"/>
      </c:scatterChart>
      <c:valAx>
        <c:axId val="5303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7510329"/>
        <c:crosses val="autoZero"/>
        <c:crossBetween val="midCat"/>
        <c:dispUnits/>
      </c:valAx>
      <c:valAx>
        <c:axId val="751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(C/N)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3030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4</oddHeader>
    <oddFooter>&amp;LDCB Analysis (LB)v1.3&amp;CAdhesives round-robin&amp;RImperial College. 1997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5</oddHeader>
    <oddFooter>&amp;LDCB Analysis (LB)v1.3&amp;CAdhesives Round-robin&amp;R Imperial College . 1997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6</oddHeader>
    <oddFooter>&amp;LDCB Analysis (LB)v1.3&amp;CAdhesives Round-robin&amp;R Imperial College.  1997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7</oddHeader>
    <oddFooter>&amp;LDCB Analysis (LB)v1.3&amp;CAdhesives Round-robin&amp;R Imperial College. 1997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5</xdr:row>
      <xdr:rowOff>0</xdr:rowOff>
    </xdr:from>
    <xdr:to>
      <xdr:col>7</xdr:col>
      <xdr:colOff>800100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838200"/>
          <a:ext cx="33623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="75" zoomScaleNormal="75" workbookViewId="0" topLeftCell="A1">
      <selection activeCell="C11" sqref="C11"/>
    </sheetView>
  </sheetViews>
  <sheetFormatPr defaultColWidth="9.00390625" defaultRowHeight="10.5" customHeight="1"/>
  <cols>
    <col min="1" max="1" width="14.75390625" style="2" customWidth="1"/>
    <col min="2" max="10" width="11.75390625" style="2" customWidth="1"/>
    <col min="11" max="11" width="3.75390625" style="2" customWidth="1"/>
    <col min="12" max="13" width="11.75390625" style="2" customWidth="1"/>
    <col min="14" max="16" width="9.75390625" style="2" customWidth="1"/>
    <col min="17" max="17" width="4.25390625" style="2" customWidth="1"/>
    <col min="18" max="18" width="9.75390625" style="2" customWidth="1"/>
    <col min="19" max="22" width="11.75390625" style="2" customWidth="1"/>
    <col min="23" max="23" width="3.75390625" style="2" customWidth="1"/>
    <col min="24" max="24" width="11.75390625" style="2" customWidth="1"/>
    <col min="25" max="25" width="7.75390625" style="2" customWidth="1"/>
    <col min="26" max="34" width="10.75390625" style="2" customWidth="1"/>
    <col min="35" max="16384" width="11.75390625" style="2" customWidth="1"/>
  </cols>
  <sheetData>
    <row r="1" spans="1:35" ht="12.75" customHeight="1" thickBot="1">
      <c r="A1" s="65" t="s">
        <v>129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48" ht="12.75" customHeight="1" thickBot="1">
      <c r="A2" s="110" t="s">
        <v>0</v>
      </c>
      <c r="B2" s="111"/>
      <c r="C2" s="112"/>
      <c r="D2" s="113" t="s">
        <v>1</v>
      </c>
      <c r="E2" s="111"/>
      <c r="F2" s="114"/>
      <c r="G2" s="112"/>
      <c r="H2" s="113" t="s">
        <v>2</v>
      </c>
      <c r="I2" s="115"/>
      <c r="J2" s="116"/>
      <c r="K2"/>
      <c r="L2" s="13" t="s">
        <v>3</v>
      </c>
      <c r="M2"/>
      <c r="N2"/>
      <c r="O2"/>
      <c r="P2"/>
      <c r="Q2"/>
      <c r="R2" s="65" t="s">
        <v>121</v>
      </c>
      <c r="S2"/>
      <c r="T2"/>
      <c r="U2"/>
      <c r="V2"/>
      <c r="W2"/>
      <c r="X2" s="65" t="s">
        <v>131</v>
      </c>
      <c r="Y2"/>
      <c r="Z2"/>
      <c r="AA2"/>
      <c r="AB2"/>
      <c r="AC2"/>
      <c r="AD2"/>
      <c r="AE2"/>
      <c r="AF2"/>
      <c r="AG2"/>
      <c r="AH2"/>
      <c r="AM2"/>
      <c r="AN2"/>
      <c r="AR2"/>
      <c r="AS2"/>
      <c r="AT2"/>
      <c r="AU2"/>
      <c r="AV2"/>
    </row>
    <row r="3" spans="1:48" ht="15" customHeight="1" thickBot="1">
      <c r="A3" s="106" t="s">
        <v>4</v>
      </c>
      <c r="B3" s="107"/>
      <c r="C3" s="108"/>
      <c r="D3" s="109" t="s">
        <v>5</v>
      </c>
      <c r="E3" s="107"/>
      <c r="F3" s="31"/>
      <c r="G3" s="108"/>
      <c r="H3" s="109" t="s">
        <v>6</v>
      </c>
      <c r="I3" s="107"/>
      <c r="J3" s="37"/>
      <c r="K3"/>
      <c r="L3" s="43" t="s">
        <v>7</v>
      </c>
      <c r="M3" s="44" t="s">
        <v>7</v>
      </c>
      <c r="N3" s="44" t="s">
        <v>8</v>
      </c>
      <c r="O3" s="44" t="s">
        <v>9</v>
      </c>
      <c r="P3" s="132" t="s">
        <v>115</v>
      </c>
      <c r="R3" s="87" t="s">
        <v>105</v>
      </c>
      <c r="S3" s="48" t="s">
        <v>20</v>
      </c>
      <c r="T3" s="48" t="s">
        <v>21</v>
      </c>
      <c r="U3" s="48" t="s">
        <v>22</v>
      </c>
      <c r="V3" s="49" t="s">
        <v>109</v>
      </c>
      <c r="W3" s="9"/>
      <c r="X3" s="90" t="s">
        <v>7</v>
      </c>
      <c r="Y3" s="48" t="s">
        <v>8</v>
      </c>
      <c r="Z3" s="48" t="s">
        <v>11</v>
      </c>
      <c r="AA3" s="48" t="s">
        <v>12</v>
      </c>
      <c r="AB3" s="48" t="s">
        <v>13</v>
      </c>
      <c r="AC3" s="48" t="s">
        <v>14</v>
      </c>
      <c r="AD3" s="48" t="s">
        <v>15</v>
      </c>
      <c r="AE3" s="48" t="s">
        <v>16</v>
      </c>
      <c r="AF3" s="48" t="s">
        <v>17</v>
      </c>
      <c r="AG3" s="48" t="s">
        <v>18</v>
      </c>
      <c r="AH3" s="50" t="s">
        <v>19</v>
      </c>
      <c r="AM3"/>
      <c r="AN3"/>
      <c r="AR3"/>
      <c r="AS3"/>
      <c r="AT3"/>
      <c r="AU3"/>
      <c r="AV3"/>
    </row>
    <row r="4" spans="11:48" ht="12.75" customHeight="1">
      <c r="K4"/>
      <c r="L4" s="33"/>
      <c r="M4" s="6"/>
      <c r="N4" s="6"/>
      <c r="O4" s="6"/>
      <c r="P4" s="34"/>
      <c r="R4" s="33" t="s">
        <v>106</v>
      </c>
      <c r="S4" s="6" t="s">
        <v>10</v>
      </c>
      <c r="T4" s="6" t="s">
        <v>107</v>
      </c>
      <c r="U4" s="6" t="s">
        <v>110</v>
      </c>
      <c r="V4" s="34" t="s">
        <v>108</v>
      </c>
      <c r="W4" s="9"/>
      <c r="X4" s="33"/>
      <c r="Y4" s="6"/>
      <c r="Z4" s="6"/>
      <c r="AA4" s="6"/>
      <c r="AB4" s="6"/>
      <c r="AC4" s="6"/>
      <c r="AD4" s="19"/>
      <c r="AE4" s="6"/>
      <c r="AF4" s="6"/>
      <c r="AG4" s="6"/>
      <c r="AH4" s="34" t="s">
        <v>23</v>
      </c>
      <c r="AK4"/>
      <c r="AL4"/>
      <c r="AM4"/>
      <c r="AN4"/>
      <c r="AO4"/>
      <c r="AP4"/>
      <c r="AR4"/>
      <c r="AS4"/>
      <c r="AT4"/>
      <c r="AU4"/>
      <c r="AV4"/>
    </row>
    <row r="5" spans="1:48" ht="12.75" customHeight="1" thickBot="1">
      <c r="A5" s="65" t="s">
        <v>24</v>
      </c>
      <c r="B5"/>
      <c r="C5"/>
      <c r="D5"/>
      <c r="E5"/>
      <c r="F5"/>
      <c r="G5"/>
      <c r="H5"/>
      <c r="I5"/>
      <c r="J5"/>
      <c r="K5"/>
      <c r="L5" s="45" t="s">
        <v>25</v>
      </c>
      <c r="M5" s="5" t="s">
        <v>26</v>
      </c>
      <c r="N5" s="92"/>
      <c r="O5" s="93"/>
      <c r="P5" s="94"/>
      <c r="R5" s="88">
        <f>P5-(O5*$J$9)</f>
        <v>0</v>
      </c>
      <c r="S5" s="7" t="e">
        <f aca="true" t="shared" si="0" ref="S5:S30">(4*O5^2*AG5)/($D$15*$D$9^2)</f>
        <v>#DIV/0!</v>
      </c>
      <c r="T5" s="7" t="e">
        <f>(3*O5*R5*AB5*1000)/(2*$D$9*(N5+$H$25))</f>
        <v>#DIV/0!</v>
      </c>
      <c r="U5" s="7" t="e">
        <f>($J$25*O5*R5*AB5*1000)/(2*$D$9*N5)</f>
        <v>#VALUE!</v>
      </c>
      <c r="V5" s="38" t="e">
        <f aca="true" t="shared" si="1" ref="V5:V30">(8*AA5*(N5+$H$25)^3)/(AC5*$D$9*($D$7)^3*1000)</f>
        <v>#DIV/0!</v>
      </c>
      <c r="W5" s="4"/>
      <c r="X5" s="33" t="str">
        <f aca="true" t="shared" si="2" ref="X5:X30">M5</f>
        <v>NL</v>
      </c>
      <c r="Y5" s="6">
        <f aca="true" t="shared" si="3" ref="Y5:Y30">N5</f>
        <v>0</v>
      </c>
      <c r="Z5" s="20" t="e">
        <f>1-0.3*(R5/N5)^2-(3/2)*(R5*$J$11/N5^2)</f>
        <v>#DIV/0!</v>
      </c>
      <c r="AA5" s="21" t="e">
        <f>1-($J$12/N5)^3-(9/8)*(1-($J$12/N5)^2)*(R5*$J$11/N5^2)-(9/35)*(R5/N5)^2</f>
        <v>#DIV/0!</v>
      </c>
      <c r="AB5" s="21" t="e">
        <f aca="true" t="shared" si="4" ref="AB5:AB30">Z5/AA5</f>
        <v>#DIV/0!</v>
      </c>
      <c r="AC5" s="21" t="e">
        <f>(R5/O5)</f>
        <v>#DIV/0!</v>
      </c>
      <c r="AD5" s="21" t="e">
        <f aca="true" t="shared" si="5" ref="AD5:AD30">(AC5/AA5)^(1/3)</f>
        <v>#DIV/0!</v>
      </c>
      <c r="AE5" s="21" t="e">
        <f aca="true" t="shared" si="6" ref="AE5:AE30">LOG10(AC5/AA5)</f>
        <v>#DIV/0!</v>
      </c>
      <c r="AF5" s="21" t="e">
        <f aca="true" t="shared" si="7" ref="AF5:AF30">LOG10(N5)</f>
        <v>#NUM!</v>
      </c>
      <c r="AG5" s="7" t="e">
        <f aca="true" t="shared" si="8" ref="AG5:AG30">(3*N5^2/$D$7^3)+(1/$D$7)</f>
        <v>#DIV/0!</v>
      </c>
      <c r="AH5" s="51" t="e">
        <f>R5/N5</f>
        <v>#DIV/0!</v>
      </c>
      <c r="AK5"/>
      <c r="AL5"/>
      <c r="AM5"/>
      <c r="AN5"/>
      <c r="AO5"/>
      <c r="AP5"/>
      <c r="AR5"/>
      <c r="AS5"/>
      <c r="AT5"/>
      <c r="AU5"/>
      <c r="AV5"/>
    </row>
    <row r="6" spans="1:48" ht="12.75" customHeight="1">
      <c r="A6" s="117" t="s">
        <v>27</v>
      </c>
      <c r="B6" s="118"/>
      <c r="C6" s="119" t="s">
        <v>28</v>
      </c>
      <c r="D6" s="49"/>
      <c r="E6" s="9"/>
      <c r="F6"/>
      <c r="G6"/>
      <c r="H6"/>
      <c r="I6" s="68" t="s">
        <v>113</v>
      </c>
      <c r="J6" s="25" t="s">
        <v>114</v>
      </c>
      <c r="K6"/>
      <c r="L6" s="45" t="s">
        <v>25</v>
      </c>
      <c r="M6" s="5" t="s">
        <v>31</v>
      </c>
      <c r="N6" s="92"/>
      <c r="O6" s="93"/>
      <c r="P6" s="94"/>
      <c r="R6" s="88">
        <f aca="true" t="shared" si="9" ref="R6:R30">P6-(O6*$J$9)</f>
        <v>0</v>
      </c>
      <c r="S6" s="7" t="e">
        <f t="shared" si="0"/>
        <v>#DIV/0!</v>
      </c>
      <c r="T6" s="7" t="e">
        <f aca="true" t="shared" si="10" ref="T6:T30">(3*O6*R6*AB6*1000)/(2*$D$9*(N6+$H$25))</f>
        <v>#DIV/0!</v>
      </c>
      <c r="U6" s="7" t="e">
        <f aca="true" t="shared" si="11" ref="U6:U30">($J$25*O6*R6*AB6*1000)/(2*$D$9*N6)</f>
        <v>#VALUE!</v>
      </c>
      <c r="V6" s="38" t="e">
        <f t="shared" si="1"/>
        <v>#DIV/0!</v>
      </c>
      <c r="W6" s="4"/>
      <c r="X6" s="33" t="str">
        <f t="shared" si="2"/>
        <v>Visual</v>
      </c>
      <c r="Y6" s="6">
        <f t="shared" si="3"/>
        <v>0</v>
      </c>
      <c r="Z6" s="20" t="e">
        <f aca="true" t="shared" si="12" ref="Z6:Z30">1-0.3*(R6/N6)^2-(3/2)*(R6*$J$11/N6^2)</f>
        <v>#DIV/0!</v>
      </c>
      <c r="AA6" s="21" t="e">
        <f aca="true" t="shared" si="13" ref="AA6:AA30">1-($J$12/N6)^3-(9/8)*(1-($J$12/N6)^2)*(R6*$J$11/N6^2)-(9/35)*(R6/N6)^2</f>
        <v>#DIV/0!</v>
      </c>
      <c r="AB6" s="21" t="e">
        <f t="shared" si="4"/>
        <v>#DIV/0!</v>
      </c>
      <c r="AC6" s="21" t="e">
        <f aca="true" t="shared" si="14" ref="AC6:AC30">(R6/O6)</f>
        <v>#DIV/0!</v>
      </c>
      <c r="AD6" s="21" t="e">
        <f t="shared" si="5"/>
        <v>#DIV/0!</v>
      </c>
      <c r="AE6" s="21" t="e">
        <f t="shared" si="6"/>
        <v>#DIV/0!</v>
      </c>
      <c r="AF6" s="21" t="e">
        <f t="shared" si="7"/>
        <v>#NUM!</v>
      </c>
      <c r="AG6" s="7" t="e">
        <f t="shared" si="8"/>
        <v>#DIV/0!</v>
      </c>
      <c r="AH6" s="51" t="e">
        <f aca="true" t="shared" si="15" ref="AH6:AH30">R6/N6</f>
        <v>#DIV/0!</v>
      </c>
      <c r="AK6" s="30"/>
      <c r="AL6"/>
      <c r="AM6"/>
      <c r="AN6"/>
      <c r="AO6"/>
      <c r="AP6"/>
      <c r="AR6"/>
      <c r="AS6"/>
      <c r="AT6"/>
      <c r="AU6"/>
      <c r="AV6"/>
    </row>
    <row r="7" spans="1:48" ht="12.75" customHeight="1">
      <c r="A7" s="120" t="s">
        <v>32</v>
      </c>
      <c r="B7" s="121"/>
      <c r="C7" s="122" t="s">
        <v>33</v>
      </c>
      <c r="D7" s="38"/>
      <c r="E7" s="29"/>
      <c r="F7"/>
      <c r="G7"/>
      <c r="H7"/>
      <c r="I7" s="33" t="s">
        <v>93</v>
      </c>
      <c r="J7" s="73">
        <f>D31</f>
        <v>0</v>
      </c>
      <c r="K7"/>
      <c r="L7" s="45" t="s">
        <v>25</v>
      </c>
      <c r="M7" s="5" t="s">
        <v>35</v>
      </c>
      <c r="N7" s="92"/>
      <c r="O7" s="93"/>
      <c r="P7" s="94"/>
      <c r="R7" s="88">
        <f t="shared" si="9"/>
        <v>0</v>
      </c>
      <c r="S7" s="7" t="e">
        <f t="shared" si="0"/>
        <v>#DIV/0!</v>
      </c>
      <c r="T7" s="7" t="e">
        <f t="shared" si="10"/>
        <v>#DIV/0!</v>
      </c>
      <c r="U7" s="7" t="e">
        <f t="shared" si="11"/>
        <v>#VALUE!</v>
      </c>
      <c r="V7" s="38" t="e">
        <f t="shared" si="1"/>
        <v>#DIV/0!</v>
      </c>
      <c r="W7" s="4"/>
      <c r="X7" s="33" t="str">
        <f t="shared" si="2"/>
        <v>Max/5%</v>
      </c>
      <c r="Y7" s="6">
        <f t="shared" si="3"/>
        <v>0</v>
      </c>
      <c r="Z7" s="20" t="e">
        <f t="shared" si="12"/>
        <v>#DIV/0!</v>
      </c>
      <c r="AA7" s="21" t="e">
        <f t="shared" si="13"/>
        <v>#DIV/0!</v>
      </c>
      <c r="AB7" s="21" t="e">
        <f t="shared" si="4"/>
        <v>#DIV/0!</v>
      </c>
      <c r="AC7" s="21" t="e">
        <f t="shared" si="14"/>
        <v>#DIV/0!</v>
      </c>
      <c r="AD7" s="21" t="e">
        <f t="shared" si="5"/>
        <v>#DIV/0!</v>
      </c>
      <c r="AE7" s="21" t="e">
        <f t="shared" si="6"/>
        <v>#DIV/0!</v>
      </c>
      <c r="AF7" s="21" t="e">
        <f t="shared" si="7"/>
        <v>#NUM!</v>
      </c>
      <c r="AG7" s="7" t="e">
        <f t="shared" si="8"/>
        <v>#DIV/0!</v>
      </c>
      <c r="AH7" s="51" t="e">
        <f t="shared" si="15"/>
        <v>#DIV/0!</v>
      </c>
      <c r="AK7" s="4"/>
      <c r="AL7"/>
      <c r="AM7"/>
      <c r="AN7"/>
      <c r="AO7"/>
      <c r="AP7"/>
      <c r="AR7"/>
      <c r="AS7"/>
      <c r="AT7"/>
      <c r="AU7"/>
      <c r="AV7"/>
    </row>
    <row r="8" spans="1:48" ht="12.75" customHeight="1">
      <c r="A8" s="120" t="s">
        <v>36</v>
      </c>
      <c r="B8" s="121"/>
      <c r="C8" s="122" t="s">
        <v>37</v>
      </c>
      <c r="D8" s="34"/>
      <c r="E8" s="9"/>
      <c r="F8"/>
      <c r="G8"/>
      <c r="H8"/>
      <c r="I8" s="33" t="s">
        <v>94</v>
      </c>
      <c r="J8" s="73">
        <f>D32</f>
        <v>0</v>
      </c>
      <c r="K8"/>
      <c r="L8" s="45" t="s">
        <v>39</v>
      </c>
      <c r="M8" s="5" t="s">
        <v>26</v>
      </c>
      <c r="N8" s="92"/>
      <c r="O8" s="93"/>
      <c r="P8" s="94"/>
      <c r="R8" s="88">
        <f t="shared" si="9"/>
        <v>0</v>
      </c>
      <c r="S8" s="7" t="e">
        <f t="shared" si="0"/>
        <v>#DIV/0!</v>
      </c>
      <c r="T8" s="7" t="e">
        <f t="shared" si="10"/>
        <v>#DIV/0!</v>
      </c>
      <c r="U8" s="7" t="e">
        <f t="shared" si="11"/>
        <v>#VALUE!</v>
      </c>
      <c r="V8" s="38" t="e">
        <f t="shared" si="1"/>
        <v>#DIV/0!</v>
      </c>
      <c r="W8" s="4"/>
      <c r="X8" s="33" t="str">
        <f t="shared" si="2"/>
        <v>NL</v>
      </c>
      <c r="Y8" s="6">
        <f t="shared" si="3"/>
        <v>0</v>
      </c>
      <c r="Z8" s="20" t="e">
        <f t="shared" si="12"/>
        <v>#DIV/0!</v>
      </c>
      <c r="AA8" s="21" t="e">
        <f t="shared" si="13"/>
        <v>#DIV/0!</v>
      </c>
      <c r="AB8" s="21" t="e">
        <f t="shared" si="4"/>
        <v>#DIV/0!</v>
      </c>
      <c r="AC8" s="21" t="e">
        <f t="shared" si="14"/>
        <v>#DIV/0!</v>
      </c>
      <c r="AD8" s="21" t="e">
        <f t="shared" si="5"/>
        <v>#DIV/0!</v>
      </c>
      <c r="AE8" s="21" t="e">
        <f t="shared" si="6"/>
        <v>#DIV/0!</v>
      </c>
      <c r="AF8" s="21" t="e">
        <f t="shared" si="7"/>
        <v>#NUM!</v>
      </c>
      <c r="AG8" s="7" t="e">
        <f t="shared" si="8"/>
        <v>#DIV/0!</v>
      </c>
      <c r="AH8" s="51" t="e">
        <f t="shared" si="15"/>
        <v>#DIV/0!</v>
      </c>
      <c r="AK8"/>
      <c r="AL8"/>
      <c r="AM8"/>
      <c r="AN8"/>
      <c r="AO8"/>
      <c r="AP8"/>
      <c r="AR8"/>
      <c r="AS8"/>
      <c r="AT8"/>
      <c r="AU8"/>
      <c r="AV8"/>
    </row>
    <row r="9" spans="1:48" ht="12.75" customHeight="1" thickBot="1">
      <c r="A9" s="120" t="s">
        <v>40</v>
      </c>
      <c r="B9" s="121"/>
      <c r="C9" s="122" t="s">
        <v>41</v>
      </c>
      <c r="D9" s="34"/>
      <c r="E9" s="9"/>
      <c r="F9"/>
      <c r="G9"/>
      <c r="H9"/>
      <c r="I9" s="46" t="s">
        <v>95</v>
      </c>
      <c r="J9" s="74">
        <f>$J$7-$J$8</f>
        <v>0</v>
      </c>
      <c r="K9"/>
      <c r="L9" s="45" t="s">
        <v>39</v>
      </c>
      <c r="M9" s="5" t="s">
        <v>31</v>
      </c>
      <c r="N9" s="92"/>
      <c r="O9" s="93"/>
      <c r="P9" s="94"/>
      <c r="R9" s="88">
        <f t="shared" si="9"/>
        <v>0</v>
      </c>
      <c r="S9" s="7" t="e">
        <f t="shared" si="0"/>
        <v>#DIV/0!</v>
      </c>
      <c r="T9" s="7" t="e">
        <f t="shared" si="10"/>
        <v>#DIV/0!</v>
      </c>
      <c r="U9" s="7" t="e">
        <f t="shared" si="11"/>
        <v>#VALUE!</v>
      </c>
      <c r="V9" s="38" t="e">
        <f t="shared" si="1"/>
        <v>#DIV/0!</v>
      </c>
      <c r="W9" s="4"/>
      <c r="X9" s="33" t="str">
        <f t="shared" si="2"/>
        <v>Visual</v>
      </c>
      <c r="Y9" s="6">
        <f t="shared" si="3"/>
        <v>0</v>
      </c>
      <c r="Z9" s="20" t="e">
        <f t="shared" si="12"/>
        <v>#DIV/0!</v>
      </c>
      <c r="AA9" s="21" t="e">
        <f t="shared" si="13"/>
        <v>#DIV/0!</v>
      </c>
      <c r="AB9" s="21" t="e">
        <f t="shared" si="4"/>
        <v>#DIV/0!</v>
      </c>
      <c r="AC9" s="21" t="e">
        <f t="shared" si="14"/>
        <v>#DIV/0!</v>
      </c>
      <c r="AD9" s="21" t="e">
        <f t="shared" si="5"/>
        <v>#DIV/0!</v>
      </c>
      <c r="AE9" s="21" t="e">
        <f t="shared" si="6"/>
        <v>#DIV/0!</v>
      </c>
      <c r="AF9" s="21" t="e">
        <f t="shared" si="7"/>
        <v>#NUM!</v>
      </c>
      <c r="AG9" s="7" t="e">
        <f t="shared" si="8"/>
        <v>#DIV/0!</v>
      </c>
      <c r="AH9" s="51" t="e">
        <f t="shared" si="15"/>
        <v>#DIV/0!</v>
      </c>
      <c r="AK9"/>
      <c r="AL9"/>
      <c r="AM9"/>
      <c r="AN9"/>
      <c r="AO9"/>
      <c r="AP9"/>
      <c r="AR9"/>
      <c r="AS9"/>
      <c r="AT9"/>
      <c r="AU9"/>
      <c r="AV9"/>
    </row>
    <row r="10" spans="1:34" ht="12.75" customHeight="1">
      <c r="A10" s="120" t="s">
        <v>44</v>
      </c>
      <c r="B10" s="121"/>
      <c r="C10" s="122" t="s">
        <v>45</v>
      </c>
      <c r="D10" s="34"/>
      <c r="E10" s="9"/>
      <c r="F10"/>
      <c r="G10"/>
      <c r="H10"/>
      <c r="I10" s="68" t="s">
        <v>29</v>
      </c>
      <c r="J10" s="25" t="s">
        <v>30</v>
      </c>
      <c r="K10"/>
      <c r="L10" s="45" t="s">
        <v>39</v>
      </c>
      <c r="M10" s="5" t="s">
        <v>35</v>
      </c>
      <c r="N10" s="92"/>
      <c r="O10" s="93"/>
      <c r="P10" s="94"/>
      <c r="R10" s="88">
        <f t="shared" si="9"/>
        <v>0</v>
      </c>
      <c r="S10" s="7" t="e">
        <f t="shared" si="0"/>
        <v>#DIV/0!</v>
      </c>
      <c r="T10" s="7" t="e">
        <f t="shared" si="10"/>
        <v>#DIV/0!</v>
      </c>
      <c r="U10" s="7" t="e">
        <f t="shared" si="11"/>
        <v>#VALUE!</v>
      </c>
      <c r="V10" s="38" t="e">
        <f t="shared" si="1"/>
        <v>#DIV/0!</v>
      </c>
      <c r="W10" s="4"/>
      <c r="X10" s="33" t="str">
        <f t="shared" si="2"/>
        <v>Max/5%</v>
      </c>
      <c r="Y10" s="6">
        <f t="shared" si="3"/>
        <v>0</v>
      </c>
      <c r="Z10" s="20" t="e">
        <f t="shared" si="12"/>
        <v>#DIV/0!</v>
      </c>
      <c r="AA10" s="21" t="e">
        <f t="shared" si="13"/>
        <v>#DIV/0!</v>
      </c>
      <c r="AB10" s="21" t="e">
        <f t="shared" si="4"/>
        <v>#DIV/0!</v>
      </c>
      <c r="AC10" s="21" t="e">
        <f t="shared" si="14"/>
        <v>#DIV/0!</v>
      </c>
      <c r="AD10" s="21" t="e">
        <f t="shared" si="5"/>
        <v>#DIV/0!</v>
      </c>
      <c r="AE10" s="21" t="e">
        <f t="shared" si="6"/>
        <v>#DIV/0!</v>
      </c>
      <c r="AF10" s="21" t="e">
        <f t="shared" si="7"/>
        <v>#NUM!</v>
      </c>
      <c r="AG10" s="7" t="e">
        <f t="shared" si="8"/>
        <v>#DIV/0!</v>
      </c>
      <c r="AH10" s="51" t="e">
        <f t="shared" si="15"/>
        <v>#DIV/0!</v>
      </c>
    </row>
    <row r="11" spans="1:34" ht="12.75" customHeight="1">
      <c r="A11" s="120" t="s">
        <v>116</v>
      </c>
      <c r="B11" s="121"/>
      <c r="C11" s="122" t="s">
        <v>112</v>
      </c>
      <c r="D11" s="34"/>
      <c r="E11" s="9"/>
      <c r="F11"/>
      <c r="G11"/>
      <c r="H11"/>
      <c r="I11" s="33" t="s">
        <v>34</v>
      </c>
      <c r="J11" s="34">
        <f>(D27/2)+(D7/2)</f>
        <v>0</v>
      </c>
      <c r="K11"/>
      <c r="L11" s="45"/>
      <c r="M11" s="5" t="s">
        <v>48</v>
      </c>
      <c r="N11" s="92"/>
      <c r="O11" s="93"/>
      <c r="P11" s="94"/>
      <c r="R11" s="88">
        <f t="shared" si="9"/>
        <v>0</v>
      </c>
      <c r="S11" s="7" t="e">
        <f t="shared" si="0"/>
        <v>#DIV/0!</v>
      </c>
      <c r="T11" s="7" t="e">
        <f t="shared" si="10"/>
        <v>#DIV/0!</v>
      </c>
      <c r="U11" s="7" t="e">
        <f t="shared" si="11"/>
        <v>#VALUE!</v>
      </c>
      <c r="V11" s="38" t="e">
        <f t="shared" si="1"/>
        <v>#DIV/0!</v>
      </c>
      <c r="W11" s="4"/>
      <c r="X11" s="33" t="str">
        <f t="shared" si="2"/>
        <v>Propagation</v>
      </c>
      <c r="Y11" s="6">
        <f t="shared" si="3"/>
        <v>0</v>
      </c>
      <c r="Z11" s="20" t="e">
        <f t="shared" si="12"/>
        <v>#DIV/0!</v>
      </c>
      <c r="AA11" s="21" t="e">
        <f t="shared" si="13"/>
        <v>#DIV/0!</v>
      </c>
      <c r="AB11" s="21" t="e">
        <f t="shared" si="4"/>
        <v>#DIV/0!</v>
      </c>
      <c r="AC11" s="21" t="e">
        <f t="shared" si="14"/>
        <v>#DIV/0!</v>
      </c>
      <c r="AD11" s="21" t="e">
        <f t="shared" si="5"/>
        <v>#DIV/0!</v>
      </c>
      <c r="AE11" s="21" t="e">
        <f t="shared" si="6"/>
        <v>#DIV/0!</v>
      </c>
      <c r="AF11" s="21" t="e">
        <f t="shared" si="7"/>
        <v>#NUM!</v>
      </c>
      <c r="AG11" s="7" t="e">
        <f t="shared" si="8"/>
        <v>#DIV/0!</v>
      </c>
      <c r="AH11" s="51" t="e">
        <f t="shared" si="15"/>
        <v>#DIV/0!</v>
      </c>
    </row>
    <row r="12" spans="1:34" ht="12.75" customHeight="1" thickBot="1">
      <c r="A12" s="120" t="s">
        <v>117</v>
      </c>
      <c r="B12" s="121"/>
      <c r="C12" s="122" t="s">
        <v>49</v>
      </c>
      <c r="D12" s="34"/>
      <c r="E12" s="9"/>
      <c r="F12"/>
      <c r="G12"/>
      <c r="H12"/>
      <c r="I12" s="46" t="s">
        <v>38</v>
      </c>
      <c r="J12" s="41">
        <f>D28/2</f>
        <v>0</v>
      </c>
      <c r="K12"/>
      <c r="L12" s="45"/>
      <c r="M12" s="5" t="s">
        <v>48</v>
      </c>
      <c r="N12" s="92"/>
      <c r="O12" s="93"/>
      <c r="P12" s="94"/>
      <c r="R12" s="88">
        <f t="shared" si="9"/>
        <v>0</v>
      </c>
      <c r="S12" s="7" t="e">
        <f t="shared" si="0"/>
        <v>#DIV/0!</v>
      </c>
      <c r="T12" s="7" t="e">
        <f t="shared" si="10"/>
        <v>#DIV/0!</v>
      </c>
      <c r="U12" s="7" t="e">
        <f t="shared" si="11"/>
        <v>#VALUE!</v>
      </c>
      <c r="V12" s="38" t="e">
        <f t="shared" si="1"/>
        <v>#DIV/0!</v>
      </c>
      <c r="W12" s="4"/>
      <c r="X12" s="33" t="str">
        <f t="shared" si="2"/>
        <v>Propagation</v>
      </c>
      <c r="Y12" s="6">
        <f t="shared" si="3"/>
        <v>0</v>
      </c>
      <c r="Z12" s="20" t="e">
        <f t="shared" si="12"/>
        <v>#DIV/0!</v>
      </c>
      <c r="AA12" s="21" t="e">
        <f t="shared" si="13"/>
        <v>#DIV/0!</v>
      </c>
      <c r="AB12" s="21" t="e">
        <f t="shared" si="4"/>
        <v>#DIV/0!</v>
      </c>
      <c r="AC12" s="21" t="e">
        <f t="shared" si="14"/>
        <v>#DIV/0!</v>
      </c>
      <c r="AD12" s="21" t="e">
        <f t="shared" si="5"/>
        <v>#DIV/0!</v>
      </c>
      <c r="AE12" s="21" t="e">
        <f t="shared" si="6"/>
        <v>#DIV/0!</v>
      </c>
      <c r="AF12" s="21" t="e">
        <f t="shared" si="7"/>
        <v>#NUM!</v>
      </c>
      <c r="AG12" s="7" t="e">
        <f t="shared" si="8"/>
        <v>#DIV/0!</v>
      </c>
      <c r="AH12" s="51" t="e">
        <f t="shared" si="15"/>
        <v>#DIV/0!</v>
      </c>
    </row>
    <row r="13" spans="1:34" ht="12.75" customHeight="1">
      <c r="A13" s="120" t="s">
        <v>118</v>
      </c>
      <c r="B13" s="121"/>
      <c r="C13" s="122" t="s">
        <v>51</v>
      </c>
      <c r="D13" s="34"/>
      <c r="E13" s="9"/>
      <c r="F13"/>
      <c r="G13"/>
      <c r="H13"/>
      <c r="I13" s="69" t="s">
        <v>42</v>
      </c>
      <c r="J13" s="32" t="s">
        <v>43</v>
      </c>
      <c r="K13"/>
      <c r="L13" s="45"/>
      <c r="M13" s="5" t="s">
        <v>48</v>
      </c>
      <c r="N13" s="92"/>
      <c r="O13" s="93"/>
      <c r="P13" s="94"/>
      <c r="R13" s="88">
        <f t="shared" si="9"/>
        <v>0</v>
      </c>
      <c r="S13" s="7" t="e">
        <f t="shared" si="0"/>
        <v>#DIV/0!</v>
      </c>
      <c r="T13" s="7" t="e">
        <f t="shared" si="10"/>
        <v>#DIV/0!</v>
      </c>
      <c r="U13" s="7" t="e">
        <f t="shared" si="11"/>
        <v>#VALUE!</v>
      </c>
      <c r="V13" s="38" t="e">
        <f t="shared" si="1"/>
        <v>#DIV/0!</v>
      </c>
      <c r="W13" s="4"/>
      <c r="X13" s="33" t="str">
        <f t="shared" si="2"/>
        <v>Propagation</v>
      </c>
      <c r="Y13" s="6">
        <f t="shared" si="3"/>
        <v>0</v>
      </c>
      <c r="Z13" s="20" t="e">
        <f t="shared" si="12"/>
        <v>#DIV/0!</v>
      </c>
      <c r="AA13" s="21" t="e">
        <f t="shared" si="13"/>
        <v>#DIV/0!</v>
      </c>
      <c r="AB13" s="21" t="e">
        <f t="shared" si="4"/>
        <v>#DIV/0!</v>
      </c>
      <c r="AC13" s="21" t="e">
        <f t="shared" si="14"/>
        <v>#DIV/0!</v>
      </c>
      <c r="AD13" s="21" t="e">
        <f t="shared" si="5"/>
        <v>#DIV/0!</v>
      </c>
      <c r="AE13" s="21" t="e">
        <f t="shared" si="6"/>
        <v>#DIV/0!</v>
      </c>
      <c r="AF13" s="21" t="e">
        <f t="shared" si="7"/>
        <v>#NUM!</v>
      </c>
      <c r="AG13" s="7" t="e">
        <f t="shared" si="8"/>
        <v>#DIV/0!</v>
      </c>
      <c r="AH13" s="51" t="e">
        <f t="shared" si="15"/>
        <v>#DIV/0!</v>
      </c>
    </row>
    <row r="14" spans="1:34" ht="12.75" customHeight="1">
      <c r="A14" s="120" t="s">
        <v>119</v>
      </c>
      <c r="B14" s="123"/>
      <c r="C14" s="124" t="s">
        <v>54</v>
      </c>
      <c r="D14" s="34"/>
      <c r="E14" s="9"/>
      <c r="F14"/>
      <c r="G14"/>
      <c r="H14"/>
      <c r="I14" s="35" t="s">
        <v>46</v>
      </c>
      <c r="J14" s="38">
        <f>$D$29</f>
        <v>0</v>
      </c>
      <c r="K14"/>
      <c r="L14" s="45"/>
      <c r="M14" s="5" t="s">
        <v>48</v>
      </c>
      <c r="N14" s="92"/>
      <c r="O14" s="93"/>
      <c r="P14" s="94"/>
      <c r="R14" s="88">
        <f t="shared" si="9"/>
        <v>0</v>
      </c>
      <c r="S14" s="7" t="e">
        <f t="shared" si="0"/>
        <v>#DIV/0!</v>
      </c>
      <c r="T14" s="7" t="e">
        <f t="shared" si="10"/>
        <v>#DIV/0!</v>
      </c>
      <c r="U14" s="7" t="e">
        <f t="shared" si="11"/>
        <v>#VALUE!</v>
      </c>
      <c r="V14" s="38" t="e">
        <f t="shared" si="1"/>
        <v>#DIV/0!</v>
      </c>
      <c r="W14" s="4"/>
      <c r="X14" s="33" t="str">
        <f t="shared" si="2"/>
        <v>Propagation</v>
      </c>
      <c r="Y14" s="6">
        <f t="shared" si="3"/>
        <v>0</v>
      </c>
      <c r="Z14" s="20" t="e">
        <f t="shared" si="12"/>
        <v>#DIV/0!</v>
      </c>
      <c r="AA14" s="21" t="e">
        <f t="shared" si="13"/>
        <v>#DIV/0!</v>
      </c>
      <c r="AB14" s="21" t="e">
        <f t="shared" si="4"/>
        <v>#DIV/0!</v>
      </c>
      <c r="AC14" s="21" t="e">
        <f t="shared" si="14"/>
        <v>#DIV/0!</v>
      </c>
      <c r="AD14" s="21" t="e">
        <f t="shared" si="5"/>
        <v>#DIV/0!</v>
      </c>
      <c r="AE14" s="21" t="e">
        <f t="shared" si="6"/>
        <v>#DIV/0!</v>
      </c>
      <c r="AF14" s="21" t="e">
        <f t="shared" si="7"/>
        <v>#NUM!</v>
      </c>
      <c r="AG14" s="7" t="e">
        <f t="shared" si="8"/>
        <v>#DIV/0!</v>
      </c>
      <c r="AH14" s="51" t="e">
        <f t="shared" si="15"/>
        <v>#DIV/0!</v>
      </c>
    </row>
    <row r="15" spans="1:40" ht="12.75" customHeight="1">
      <c r="A15" s="120" t="s">
        <v>55</v>
      </c>
      <c r="B15" s="121"/>
      <c r="C15" s="122" t="s">
        <v>56</v>
      </c>
      <c r="D15" s="34"/>
      <c r="E15" s="9"/>
      <c r="F15"/>
      <c r="G15"/>
      <c r="H15"/>
      <c r="I15" s="35" t="s">
        <v>47</v>
      </c>
      <c r="J15" s="38">
        <f>MAX(P5:P30)</f>
        <v>0</v>
      </c>
      <c r="K15"/>
      <c r="L15" s="45"/>
      <c r="M15" s="5" t="s">
        <v>48</v>
      </c>
      <c r="N15" s="92"/>
      <c r="O15" s="93"/>
      <c r="P15" s="94"/>
      <c r="R15" s="88">
        <f t="shared" si="9"/>
        <v>0</v>
      </c>
      <c r="S15" s="7" t="e">
        <f t="shared" si="0"/>
        <v>#DIV/0!</v>
      </c>
      <c r="T15" s="7" t="e">
        <f t="shared" si="10"/>
        <v>#DIV/0!</v>
      </c>
      <c r="U15" s="7" t="e">
        <f t="shared" si="11"/>
        <v>#VALUE!</v>
      </c>
      <c r="V15" s="38" t="e">
        <f t="shared" si="1"/>
        <v>#DIV/0!</v>
      </c>
      <c r="W15" s="4"/>
      <c r="X15" s="33" t="str">
        <f t="shared" si="2"/>
        <v>Propagation</v>
      </c>
      <c r="Y15" s="6">
        <f t="shared" si="3"/>
        <v>0</v>
      </c>
      <c r="Z15" s="20" t="e">
        <f t="shared" si="12"/>
        <v>#DIV/0!</v>
      </c>
      <c r="AA15" s="21" t="e">
        <f t="shared" si="13"/>
        <v>#DIV/0!</v>
      </c>
      <c r="AB15" s="21" t="e">
        <f t="shared" si="4"/>
        <v>#DIV/0!</v>
      </c>
      <c r="AC15" s="21" t="e">
        <f t="shared" si="14"/>
        <v>#DIV/0!</v>
      </c>
      <c r="AD15" s="21" t="e">
        <f t="shared" si="5"/>
        <v>#DIV/0!</v>
      </c>
      <c r="AE15" s="21" t="e">
        <f t="shared" si="6"/>
        <v>#DIV/0!</v>
      </c>
      <c r="AF15" s="21" t="e">
        <f t="shared" si="7"/>
        <v>#NUM!</v>
      </c>
      <c r="AG15" s="7" t="e">
        <f t="shared" si="8"/>
        <v>#DIV/0!</v>
      </c>
      <c r="AH15" s="51" t="e">
        <f t="shared" si="15"/>
        <v>#DIV/0!</v>
      </c>
      <c r="AK15"/>
      <c r="AL15"/>
      <c r="AM15"/>
      <c r="AN15"/>
    </row>
    <row r="16" spans="1:41" ht="12.75" customHeight="1" thickBot="1">
      <c r="A16" s="125" t="s">
        <v>120</v>
      </c>
      <c r="B16" s="126"/>
      <c r="C16" s="127" t="s">
        <v>88</v>
      </c>
      <c r="D16" s="41"/>
      <c r="E16" s="9"/>
      <c r="F16"/>
      <c r="G16"/>
      <c r="H16"/>
      <c r="I16" s="64" t="s">
        <v>50</v>
      </c>
      <c r="J16" s="70" t="e">
        <f>J14/J15</f>
        <v>#DIV/0!</v>
      </c>
      <c r="K16"/>
      <c r="L16" s="45"/>
      <c r="M16" s="5" t="s">
        <v>48</v>
      </c>
      <c r="N16" s="92"/>
      <c r="O16" s="93"/>
      <c r="P16" s="94"/>
      <c r="R16" s="88">
        <f t="shared" si="9"/>
        <v>0</v>
      </c>
      <c r="S16" s="7" t="e">
        <f t="shared" si="0"/>
        <v>#DIV/0!</v>
      </c>
      <c r="T16" s="7" t="e">
        <f t="shared" si="10"/>
        <v>#DIV/0!</v>
      </c>
      <c r="U16" s="7" t="e">
        <f t="shared" si="11"/>
        <v>#VALUE!</v>
      </c>
      <c r="V16" s="38" t="e">
        <f t="shared" si="1"/>
        <v>#DIV/0!</v>
      </c>
      <c r="W16" s="4"/>
      <c r="X16" s="33" t="str">
        <f t="shared" si="2"/>
        <v>Propagation</v>
      </c>
      <c r="Y16" s="6">
        <f t="shared" si="3"/>
        <v>0</v>
      </c>
      <c r="Z16" s="20" t="e">
        <f t="shared" si="12"/>
        <v>#DIV/0!</v>
      </c>
      <c r="AA16" s="21" t="e">
        <f t="shared" si="13"/>
        <v>#DIV/0!</v>
      </c>
      <c r="AB16" s="21" t="e">
        <f t="shared" si="4"/>
        <v>#DIV/0!</v>
      </c>
      <c r="AC16" s="21" t="e">
        <f t="shared" si="14"/>
        <v>#DIV/0!</v>
      </c>
      <c r="AD16" s="21" t="e">
        <f t="shared" si="5"/>
        <v>#DIV/0!</v>
      </c>
      <c r="AE16" s="21" t="e">
        <f t="shared" si="6"/>
        <v>#DIV/0!</v>
      </c>
      <c r="AF16" s="21" t="e">
        <f t="shared" si="7"/>
        <v>#NUM!</v>
      </c>
      <c r="AG16" s="7" t="e">
        <f t="shared" si="8"/>
        <v>#DIV/0!</v>
      </c>
      <c r="AH16" s="51" t="e">
        <f t="shared" si="15"/>
        <v>#DIV/0!</v>
      </c>
      <c r="AK16" s="4"/>
      <c r="AL16" s="4"/>
      <c r="AM16" s="4"/>
      <c r="AN16" s="4"/>
      <c r="AO16" s="4"/>
    </row>
    <row r="17" spans="1:41" ht="12.75" customHeight="1">
      <c r="A17"/>
      <c r="B17"/>
      <c r="C17"/>
      <c r="D17"/>
      <c r="E17" s="9"/>
      <c r="F17"/>
      <c r="G17"/>
      <c r="H17"/>
      <c r="I17" s="69" t="s">
        <v>52</v>
      </c>
      <c r="J17" s="32" t="s">
        <v>53</v>
      </c>
      <c r="K17"/>
      <c r="L17" s="45"/>
      <c r="M17" s="5" t="s">
        <v>48</v>
      </c>
      <c r="N17" s="92"/>
      <c r="O17" s="93"/>
      <c r="P17" s="94"/>
      <c r="R17" s="88">
        <f t="shared" si="9"/>
        <v>0</v>
      </c>
      <c r="S17" s="7" t="e">
        <f t="shared" si="0"/>
        <v>#DIV/0!</v>
      </c>
      <c r="T17" s="7" t="e">
        <f t="shared" si="10"/>
        <v>#DIV/0!</v>
      </c>
      <c r="U17" s="7" t="e">
        <f t="shared" si="11"/>
        <v>#VALUE!</v>
      </c>
      <c r="V17" s="38" t="e">
        <f t="shared" si="1"/>
        <v>#DIV/0!</v>
      </c>
      <c r="W17" s="4"/>
      <c r="X17" s="33" t="str">
        <f t="shared" si="2"/>
        <v>Propagation</v>
      </c>
      <c r="Y17" s="6">
        <f t="shared" si="3"/>
        <v>0</v>
      </c>
      <c r="Z17" s="20" t="e">
        <f t="shared" si="12"/>
        <v>#DIV/0!</v>
      </c>
      <c r="AA17" s="21" t="e">
        <f t="shared" si="13"/>
        <v>#DIV/0!</v>
      </c>
      <c r="AB17" s="21" t="e">
        <f t="shared" si="4"/>
        <v>#DIV/0!</v>
      </c>
      <c r="AC17" s="21" t="e">
        <f t="shared" si="14"/>
        <v>#DIV/0!</v>
      </c>
      <c r="AD17" s="21" t="e">
        <f t="shared" si="5"/>
        <v>#DIV/0!</v>
      </c>
      <c r="AE17" s="21" t="e">
        <f t="shared" si="6"/>
        <v>#DIV/0!</v>
      </c>
      <c r="AF17" s="21" t="e">
        <f t="shared" si="7"/>
        <v>#NUM!</v>
      </c>
      <c r="AG17" s="7" t="e">
        <f t="shared" si="8"/>
        <v>#DIV/0!</v>
      </c>
      <c r="AH17" s="51" t="e">
        <f t="shared" si="15"/>
        <v>#DIV/0!</v>
      </c>
      <c r="AK17" s="4"/>
      <c r="AL17" s="4"/>
      <c r="AM17" s="4"/>
      <c r="AN17" s="4"/>
      <c r="AO17" s="4"/>
    </row>
    <row r="18" spans="1:41" ht="12.75" customHeight="1" thickBot="1">
      <c r="A18" s="65" t="s">
        <v>57</v>
      </c>
      <c r="B18"/>
      <c r="C18"/>
      <c r="D18"/>
      <c r="E18" s="9"/>
      <c r="I18" s="33" t="s">
        <v>25</v>
      </c>
      <c r="J18" s="38" t="e">
        <f>(AC7-AC5)*100/AC5</f>
        <v>#DIV/0!</v>
      </c>
      <c r="K18"/>
      <c r="L18" s="45"/>
      <c r="M18" s="5" t="s">
        <v>48</v>
      </c>
      <c r="N18" s="92"/>
      <c r="O18" s="93"/>
      <c r="P18" s="94"/>
      <c r="R18" s="88">
        <f t="shared" si="9"/>
        <v>0</v>
      </c>
      <c r="S18" s="7" t="e">
        <f t="shared" si="0"/>
        <v>#DIV/0!</v>
      </c>
      <c r="T18" s="7" t="e">
        <f t="shared" si="10"/>
        <v>#DIV/0!</v>
      </c>
      <c r="U18" s="7" t="e">
        <f t="shared" si="11"/>
        <v>#VALUE!</v>
      </c>
      <c r="V18" s="38" t="e">
        <f t="shared" si="1"/>
        <v>#DIV/0!</v>
      </c>
      <c r="W18" s="4"/>
      <c r="X18" s="33" t="str">
        <f t="shared" si="2"/>
        <v>Propagation</v>
      </c>
      <c r="Y18" s="6">
        <f t="shared" si="3"/>
        <v>0</v>
      </c>
      <c r="Z18" s="20" t="e">
        <f t="shared" si="12"/>
        <v>#DIV/0!</v>
      </c>
      <c r="AA18" s="21" t="e">
        <f t="shared" si="13"/>
        <v>#DIV/0!</v>
      </c>
      <c r="AB18" s="21" t="e">
        <f t="shared" si="4"/>
        <v>#DIV/0!</v>
      </c>
      <c r="AC18" s="21" t="e">
        <f t="shared" si="14"/>
        <v>#DIV/0!</v>
      </c>
      <c r="AD18" s="21" t="e">
        <f t="shared" si="5"/>
        <v>#DIV/0!</v>
      </c>
      <c r="AE18" s="21" t="e">
        <f t="shared" si="6"/>
        <v>#DIV/0!</v>
      </c>
      <c r="AF18" s="21" t="e">
        <f t="shared" si="7"/>
        <v>#NUM!</v>
      </c>
      <c r="AG18" s="7" t="e">
        <f t="shared" si="8"/>
        <v>#DIV/0!</v>
      </c>
      <c r="AH18" s="51" t="e">
        <f t="shared" si="15"/>
        <v>#DIV/0!</v>
      </c>
      <c r="AK18" s="4"/>
      <c r="AL18" s="4"/>
      <c r="AM18" s="4"/>
      <c r="AN18" s="4"/>
      <c r="AO18" s="4"/>
    </row>
    <row r="19" spans="1:41" ht="12.75" customHeight="1" thickBot="1">
      <c r="A19" s="117" t="s">
        <v>58</v>
      </c>
      <c r="B19" s="118"/>
      <c r="C19" s="119" t="s">
        <v>59</v>
      </c>
      <c r="D19" s="49"/>
      <c r="E19" s="9"/>
      <c r="I19" s="46" t="s">
        <v>39</v>
      </c>
      <c r="J19" s="55" t="e">
        <f>(AC10-AC8)*100/AC8</f>
        <v>#DIV/0!</v>
      </c>
      <c r="K19"/>
      <c r="L19" s="45"/>
      <c r="M19" s="5" t="s">
        <v>48</v>
      </c>
      <c r="N19" s="92"/>
      <c r="O19" s="93"/>
      <c r="P19" s="94"/>
      <c r="R19" s="88">
        <f t="shared" si="9"/>
        <v>0</v>
      </c>
      <c r="S19" s="7" t="e">
        <f t="shared" si="0"/>
        <v>#DIV/0!</v>
      </c>
      <c r="T19" s="7" t="e">
        <f t="shared" si="10"/>
        <v>#DIV/0!</v>
      </c>
      <c r="U19" s="7" t="e">
        <f t="shared" si="11"/>
        <v>#VALUE!</v>
      </c>
      <c r="V19" s="38" t="e">
        <f t="shared" si="1"/>
        <v>#DIV/0!</v>
      </c>
      <c r="W19" s="4"/>
      <c r="X19" s="33" t="str">
        <f t="shared" si="2"/>
        <v>Propagation</v>
      </c>
      <c r="Y19" s="6">
        <f t="shared" si="3"/>
        <v>0</v>
      </c>
      <c r="Z19" s="20" t="e">
        <f t="shared" si="12"/>
        <v>#DIV/0!</v>
      </c>
      <c r="AA19" s="21" t="e">
        <f t="shared" si="13"/>
        <v>#DIV/0!</v>
      </c>
      <c r="AB19" s="21" t="e">
        <f t="shared" si="4"/>
        <v>#DIV/0!</v>
      </c>
      <c r="AC19" s="21" t="e">
        <f t="shared" si="14"/>
        <v>#DIV/0!</v>
      </c>
      <c r="AD19" s="21" t="e">
        <f t="shared" si="5"/>
        <v>#DIV/0!</v>
      </c>
      <c r="AE19" s="21" t="e">
        <f t="shared" si="6"/>
        <v>#DIV/0!</v>
      </c>
      <c r="AF19" s="21" t="e">
        <f t="shared" si="7"/>
        <v>#NUM!</v>
      </c>
      <c r="AG19" s="7" t="e">
        <f t="shared" si="8"/>
        <v>#DIV/0!</v>
      </c>
      <c r="AH19" s="51" t="e">
        <f t="shared" si="15"/>
        <v>#DIV/0!</v>
      </c>
      <c r="AK19" s="4"/>
      <c r="AL19" s="4"/>
      <c r="AM19" s="4"/>
      <c r="AN19" s="4"/>
      <c r="AO19" s="4"/>
    </row>
    <row r="20" spans="1:41" ht="12.75" customHeight="1">
      <c r="A20" s="120" t="s">
        <v>61</v>
      </c>
      <c r="B20" s="121"/>
      <c r="C20" s="122" t="s">
        <v>62</v>
      </c>
      <c r="D20" s="66"/>
      <c r="E20" s="9"/>
      <c r="K20"/>
      <c r="L20" s="45"/>
      <c r="M20" s="5" t="s">
        <v>48</v>
      </c>
      <c r="N20" s="92"/>
      <c r="O20" s="93"/>
      <c r="P20" s="94"/>
      <c r="R20" s="88">
        <f t="shared" si="9"/>
        <v>0</v>
      </c>
      <c r="S20" s="7" t="e">
        <f t="shared" si="0"/>
        <v>#DIV/0!</v>
      </c>
      <c r="T20" s="7" t="e">
        <f t="shared" si="10"/>
        <v>#DIV/0!</v>
      </c>
      <c r="U20" s="7" t="e">
        <f t="shared" si="11"/>
        <v>#VALUE!</v>
      </c>
      <c r="V20" s="38" t="e">
        <f t="shared" si="1"/>
        <v>#DIV/0!</v>
      </c>
      <c r="W20" s="4"/>
      <c r="X20" s="33" t="str">
        <f t="shared" si="2"/>
        <v>Propagation</v>
      </c>
      <c r="Y20" s="6">
        <f t="shared" si="3"/>
        <v>0</v>
      </c>
      <c r="Z20" s="20" t="e">
        <f t="shared" si="12"/>
        <v>#DIV/0!</v>
      </c>
      <c r="AA20" s="21" t="e">
        <f t="shared" si="13"/>
        <v>#DIV/0!</v>
      </c>
      <c r="AB20" s="21" t="e">
        <f t="shared" si="4"/>
        <v>#DIV/0!</v>
      </c>
      <c r="AC20" s="21" t="e">
        <f t="shared" si="14"/>
        <v>#DIV/0!</v>
      </c>
      <c r="AD20" s="21" t="e">
        <f t="shared" si="5"/>
        <v>#DIV/0!</v>
      </c>
      <c r="AE20" s="21" t="e">
        <f t="shared" si="6"/>
        <v>#DIV/0!</v>
      </c>
      <c r="AF20" s="21" t="e">
        <f t="shared" si="7"/>
        <v>#NUM!</v>
      </c>
      <c r="AG20" s="7" t="e">
        <f t="shared" si="8"/>
        <v>#DIV/0!</v>
      </c>
      <c r="AH20" s="51" t="e">
        <f t="shared" si="15"/>
        <v>#DIV/0!</v>
      </c>
      <c r="AK20" s="4"/>
      <c r="AL20" s="4"/>
      <c r="AM20" s="4"/>
      <c r="AN20" s="4"/>
      <c r="AO20" s="4"/>
    </row>
    <row r="21" spans="1:41" ht="12.75" customHeight="1" thickBot="1">
      <c r="A21" s="120" t="s">
        <v>65</v>
      </c>
      <c r="B21" s="121"/>
      <c r="C21" s="122" t="s">
        <v>66</v>
      </c>
      <c r="D21" s="34"/>
      <c r="E21" s="9"/>
      <c r="F21" s="65" t="s">
        <v>127</v>
      </c>
      <c r="G21" s="12"/>
      <c r="H21" s="13"/>
      <c r="I21"/>
      <c r="J21"/>
      <c r="K21"/>
      <c r="L21" s="45"/>
      <c r="M21" s="5" t="s">
        <v>48</v>
      </c>
      <c r="N21" s="92"/>
      <c r="O21" s="93"/>
      <c r="P21" s="94"/>
      <c r="R21" s="88">
        <f t="shared" si="9"/>
        <v>0</v>
      </c>
      <c r="S21" s="7" t="e">
        <f t="shared" si="0"/>
        <v>#DIV/0!</v>
      </c>
      <c r="T21" s="7" t="e">
        <f t="shared" si="10"/>
        <v>#DIV/0!</v>
      </c>
      <c r="U21" s="7" t="e">
        <f t="shared" si="11"/>
        <v>#VALUE!</v>
      </c>
      <c r="V21" s="38" t="e">
        <f t="shared" si="1"/>
        <v>#DIV/0!</v>
      </c>
      <c r="W21" s="4"/>
      <c r="X21" s="33" t="str">
        <f t="shared" si="2"/>
        <v>Propagation</v>
      </c>
      <c r="Y21" s="6">
        <f t="shared" si="3"/>
        <v>0</v>
      </c>
      <c r="Z21" s="20" t="e">
        <f t="shared" si="12"/>
        <v>#DIV/0!</v>
      </c>
      <c r="AA21" s="21" t="e">
        <f t="shared" si="13"/>
        <v>#DIV/0!</v>
      </c>
      <c r="AB21" s="21" t="e">
        <f t="shared" si="4"/>
        <v>#DIV/0!</v>
      </c>
      <c r="AC21" s="21" t="e">
        <f t="shared" si="14"/>
        <v>#DIV/0!</v>
      </c>
      <c r="AD21" s="21" t="e">
        <f t="shared" si="5"/>
        <v>#DIV/0!</v>
      </c>
      <c r="AE21" s="21" t="e">
        <f t="shared" si="6"/>
        <v>#DIV/0!</v>
      </c>
      <c r="AF21" s="21" t="e">
        <f t="shared" si="7"/>
        <v>#NUM!</v>
      </c>
      <c r="AG21" s="7" t="e">
        <f t="shared" si="8"/>
        <v>#DIV/0!</v>
      </c>
      <c r="AH21" s="51" t="e">
        <f t="shared" si="15"/>
        <v>#DIV/0!</v>
      </c>
      <c r="AK21" s="4"/>
      <c r="AL21" s="4"/>
      <c r="AM21" s="4"/>
      <c r="AN21" s="4"/>
      <c r="AO21" s="4"/>
    </row>
    <row r="22" spans="1:34" ht="12.75" customHeight="1">
      <c r="A22" s="120" t="s">
        <v>68</v>
      </c>
      <c r="B22" s="121"/>
      <c r="C22" s="122" t="s">
        <v>69</v>
      </c>
      <c r="D22" s="34"/>
      <c r="E22" s="9"/>
      <c r="F22" s="59" t="s">
        <v>60</v>
      </c>
      <c r="G22" s="60" t="s">
        <v>125</v>
      </c>
      <c r="H22" s="61"/>
      <c r="I22" s="60"/>
      <c r="J22" s="62" t="s">
        <v>126</v>
      </c>
      <c r="K22"/>
      <c r="L22" s="45"/>
      <c r="M22" s="5" t="s">
        <v>48</v>
      </c>
      <c r="N22" s="92"/>
      <c r="O22" s="93"/>
      <c r="P22" s="94"/>
      <c r="R22" s="88">
        <f t="shared" si="9"/>
        <v>0</v>
      </c>
      <c r="S22" s="7" t="e">
        <f t="shared" si="0"/>
        <v>#DIV/0!</v>
      </c>
      <c r="T22" s="7" t="e">
        <f t="shared" si="10"/>
        <v>#DIV/0!</v>
      </c>
      <c r="U22" s="7" t="e">
        <f t="shared" si="11"/>
        <v>#VALUE!</v>
      </c>
      <c r="V22" s="38" t="e">
        <f t="shared" si="1"/>
        <v>#DIV/0!</v>
      </c>
      <c r="W22" s="4"/>
      <c r="X22" s="33" t="str">
        <f t="shared" si="2"/>
        <v>Propagation</v>
      </c>
      <c r="Y22" s="6">
        <f t="shared" si="3"/>
        <v>0</v>
      </c>
      <c r="Z22" s="20" t="e">
        <f t="shared" si="12"/>
        <v>#DIV/0!</v>
      </c>
      <c r="AA22" s="21" t="e">
        <f t="shared" si="13"/>
        <v>#DIV/0!</v>
      </c>
      <c r="AB22" s="21" t="e">
        <f t="shared" si="4"/>
        <v>#DIV/0!</v>
      </c>
      <c r="AC22" s="21" t="e">
        <f t="shared" si="14"/>
        <v>#DIV/0!</v>
      </c>
      <c r="AD22" s="21" t="e">
        <f t="shared" si="5"/>
        <v>#DIV/0!</v>
      </c>
      <c r="AE22" s="21" t="e">
        <f t="shared" si="6"/>
        <v>#DIV/0!</v>
      </c>
      <c r="AF22" s="21" t="e">
        <f t="shared" si="7"/>
        <v>#NUM!</v>
      </c>
      <c r="AG22" s="7" t="e">
        <f t="shared" si="8"/>
        <v>#DIV/0!</v>
      </c>
      <c r="AH22" s="51" t="e">
        <f t="shared" si="15"/>
        <v>#DIV/0!</v>
      </c>
    </row>
    <row r="23" spans="1:34" ht="12.75" customHeight="1">
      <c r="A23" s="120" t="s">
        <v>72</v>
      </c>
      <c r="B23" s="121"/>
      <c r="C23" s="122" t="s">
        <v>73</v>
      </c>
      <c r="D23" s="34"/>
      <c r="E23" s="9"/>
      <c r="F23" s="63"/>
      <c r="G23" s="9" t="s">
        <v>63</v>
      </c>
      <c r="H23" s="15" t="s">
        <v>64</v>
      </c>
      <c r="I23" s="9" t="s">
        <v>63</v>
      </c>
      <c r="J23" s="8" t="s">
        <v>64</v>
      </c>
      <c r="K23"/>
      <c r="L23" s="33"/>
      <c r="M23" s="6" t="s">
        <v>48</v>
      </c>
      <c r="N23" s="95"/>
      <c r="O23" s="96"/>
      <c r="P23" s="97"/>
      <c r="R23" s="88">
        <f t="shared" si="9"/>
        <v>0</v>
      </c>
      <c r="S23" s="7" t="e">
        <f t="shared" si="0"/>
        <v>#DIV/0!</v>
      </c>
      <c r="T23" s="7" t="e">
        <f t="shared" si="10"/>
        <v>#DIV/0!</v>
      </c>
      <c r="U23" s="7" t="e">
        <f t="shared" si="11"/>
        <v>#VALUE!</v>
      </c>
      <c r="V23" s="38" t="e">
        <f t="shared" si="1"/>
        <v>#DIV/0!</v>
      </c>
      <c r="W23" s="4"/>
      <c r="X23" s="33" t="str">
        <f t="shared" si="2"/>
        <v>Propagation</v>
      </c>
      <c r="Y23" s="6">
        <f t="shared" si="3"/>
        <v>0</v>
      </c>
      <c r="Z23" s="20" t="e">
        <f t="shared" si="12"/>
        <v>#DIV/0!</v>
      </c>
      <c r="AA23" s="21" t="e">
        <f t="shared" si="13"/>
        <v>#DIV/0!</v>
      </c>
      <c r="AB23" s="21" t="e">
        <f t="shared" si="4"/>
        <v>#DIV/0!</v>
      </c>
      <c r="AC23" s="21" t="e">
        <f t="shared" si="14"/>
        <v>#DIV/0!</v>
      </c>
      <c r="AD23" s="21" t="e">
        <f t="shared" si="5"/>
        <v>#DIV/0!</v>
      </c>
      <c r="AE23" s="21" t="e">
        <f t="shared" si="6"/>
        <v>#DIV/0!</v>
      </c>
      <c r="AF23" s="21" t="e">
        <f t="shared" si="7"/>
        <v>#NUM!</v>
      </c>
      <c r="AG23" s="7" t="e">
        <f t="shared" si="8"/>
        <v>#DIV/0!</v>
      </c>
      <c r="AH23" s="51" t="e">
        <f t="shared" si="15"/>
        <v>#DIV/0!</v>
      </c>
    </row>
    <row r="24" spans="1:34" ht="12.75" customHeight="1">
      <c r="A24" s="120" t="s">
        <v>76</v>
      </c>
      <c r="B24" s="121"/>
      <c r="C24" s="122" t="s">
        <v>77</v>
      </c>
      <c r="D24" s="34"/>
      <c r="E24" s="9"/>
      <c r="F24" s="56" t="s">
        <v>67</v>
      </c>
      <c r="G24" s="16" t="e">
        <f>LINEST(AD11:AD30,N11:N30)</f>
        <v>#VALUE!</v>
      </c>
      <c r="H24" s="17" t="e">
        <f>INDEX(LINEST(AD11:AD30,N11:N30),2)</f>
        <v>#VALUE!</v>
      </c>
      <c r="I24" s="16" t="e">
        <f>LINEST(AE11:AE30,AF11:AF30)</f>
        <v>#VALUE!</v>
      </c>
      <c r="J24" s="18" t="e">
        <f>INDEX(LINEST(AE11:AE30,AF11:AF30),2)</f>
        <v>#VALUE!</v>
      </c>
      <c r="K24"/>
      <c r="L24" s="33"/>
      <c r="M24" s="6" t="s">
        <v>48</v>
      </c>
      <c r="N24" s="95"/>
      <c r="O24" s="96"/>
      <c r="P24" s="97"/>
      <c r="R24" s="88">
        <f t="shared" si="9"/>
        <v>0</v>
      </c>
      <c r="S24" s="7" t="e">
        <f t="shared" si="0"/>
        <v>#DIV/0!</v>
      </c>
      <c r="T24" s="7" t="e">
        <f t="shared" si="10"/>
        <v>#DIV/0!</v>
      </c>
      <c r="U24" s="7" t="e">
        <f t="shared" si="11"/>
        <v>#VALUE!</v>
      </c>
      <c r="V24" s="38" t="e">
        <f t="shared" si="1"/>
        <v>#DIV/0!</v>
      </c>
      <c r="W24" s="4"/>
      <c r="X24" s="33" t="str">
        <f t="shared" si="2"/>
        <v>Propagation</v>
      </c>
      <c r="Y24" s="6">
        <f t="shared" si="3"/>
        <v>0</v>
      </c>
      <c r="Z24" s="20" t="e">
        <f t="shared" si="12"/>
        <v>#DIV/0!</v>
      </c>
      <c r="AA24" s="21" t="e">
        <f t="shared" si="13"/>
        <v>#DIV/0!</v>
      </c>
      <c r="AB24" s="21" t="e">
        <f t="shared" si="4"/>
        <v>#DIV/0!</v>
      </c>
      <c r="AC24" s="21" t="e">
        <f t="shared" si="14"/>
        <v>#DIV/0!</v>
      </c>
      <c r="AD24" s="21" t="e">
        <f t="shared" si="5"/>
        <v>#DIV/0!</v>
      </c>
      <c r="AE24" s="21" t="e">
        <f t="shared" si="6"/>
        <v>#DIV/0!</v>
      </c>
      <c r="AF24" s="21" t="e">
        <f t="shared" si="7"/>
        <v>#NUM!</v>
      </c>
      <c r="AG24" s="7" t="e">
        <f t="shared" si="8"/>
        <v>#DIV/0!</v>
      </c>
      <c r="AH24" s="51" t="e">
        <f t="shared" si="15"/>
        <v>#DIV/0!</v>
      </c>
    </row>
    <row r="25" spans="1:34" ht="12.75" customHeight="1">
      <c r="A25" s="120" t="s">
        <v>78</v>
      </c>
      <c r="B25" s="121"/>
      <c r="C25" s="122" t="s">
        <v>79</v>
      </c>
      <c r="D25" s="67"/>
      <c r="E25" s="9"/>
      <c r="F25" s="57" t="s">
        <v>70</v>
      </c>
      <c r="G25" s="91" t="s">
        <v>111</v>
      </c>
      <c r="H25" s="26" t="e">
        <f>H24/G24</f>
        <v>#VALUE!</v>
      </c>
      <c r="I25" s="27" t="s">
        <v>71</v>
      </c>
      <c r="J25" s="28" t="e">
        <f>I24</f>
        <v>#VALUE!</v>
      </c>
      <c r="K25"/>
      <c r="L25" s="33"/>
      <c r="M25" s="6" t="s">
        <v>48</v>
      </c>
      <c r="N25" s="95"/>
      <c r="O25" s="96"/>
      <c r="P25" s="97"/>
      <c r="R25" s="88">
        <f t="shared" si="9"/>
        <v>0</v>
      </c>
      <c r="S25" s="7" t="e">
        <f t="shared" si="0"/>
        <v>#DIV/0!</v>
      </c>
      <c r="T25" s="7" t="e">
        <f t="shared" si="10"/>
        <v>#DIV/0!</v>
      </c>
      <c r="U25" s="7" t="e">
        <f t="shared" si="11"/>
        <v>#VALUE!</v>
      </c>
      <c r="V25" s="38" t="e">
        <f t="shared" si="1"/>
        <v>#DIV/0!</v>
      </c>
      <c r="W25" s="4"/>
      <c r="X25" s="33" t="str">
        <f t="shared" si="2"/>
        <v>Propagation</v>
      </c>
      <c r="Y25" s="6">
        <f t="shared" si="3"/>
        <v>0</v>
      </c>
      <c r="Z25" s="20" t="e">
        <f t="shared" si="12"/>
        <v>#DIV/0!</v>
      </c>
      <c r="AA25" s="21" t="e">
        <f t="shared" si="13"/>
        <v>#DIV/0!</v>
      </c>
      <c r="AB25" s="21" t="e">
        <f t="shared" si="4"/>
        <v>#DIV/0!</v>
      </c>
      <c r="AC25" s="21" t="e">
        <f t="shared" si="14"/>
        <v>#DIV/0!</v>
      </c>
      <c r="AD25" s="21" t="e">
        <f t="shared" si="5"/>
        <v>#DIV/0!</v>
      </c>
      <c r="AE25" s="21" t="e">
        <f t="shared" si="6"/>
        <v>#DIV/0!</v>
      </c>
      <c r="AF25" s="21" t="e">
        <f t="shared" si="7"/>
        <v>#NUM!</v>
      </c>
      <c r="AG25" s="7" t="e">
        <f t="shared" si="8"/>
        <v>#DIV/0!</v>
      </c>
      <c r="AH25" s="51" t="e">
        <f t="shared" si="15"/>
        <v>#DIV/0!</v>
      </c>
    </row>
    <row r="26" spans="1:34" ht="12.75" customHeight="1" thickBot="1">
      <c r="A26" s="120" t="s">
        <v>80</v>
      </c>
      <c r="B26" s="121"/>
      <c r="C26" s="122" t="s">
        <v>79</v>
      </c>
      <c r="D26" s="34"/>
      <c r="E26" s="9"/>
      <c r="F26" s="58" t="s">
        <v>74</v>
      </c>
      <c r="G26" s="1" t="s">
        <v>75</v>
      </c>
      <c r="H26" s="22" t="e">
        <f>INDEX(LINEST(AD11:AD30,N11:N30,,TRUE),3,1)</f>
        <v>#VALUE!</v>
      </c>
      <c r="I26" s="23" t="s">
        <v>75</v>
      </c>
      <c r="J26" s="24" t="e">
        <f>INDEX(LINEST(AE11:AE30,AF11:AF30,,TRUE),3,1)</f>
        <v>#VALUE!</v>
      </c>
      <c r="K26"/>
      <c r="L26" s="33"/>
      <c r="M26" s="6" t="s">
        <v>48</v>
      </c>
      <c r="N26" s="95"/>
      <c r="O26" s="96"/>
      <c r="P26" s="97"/>
      <c r="R26" s="88">
        <f t="shared" si="9"/>
        <v>0</v>
      </c>
      <c r="S26" s="7" t="e">
        <f t="shared" si="0"/>
        <v>#DIV/0!</v>
      </c>
      <c r="T26" s="7" t="e">
        <f t="shared" si="10"/>
        <v>#DIV/0!</v>
      </c>
      <c r="U26" s="7" t="e">
        <f t="shared" si="11"/>
        <v>#VALUE!</v>
      </c>
      <c r="V26" s="38" t="e">
        <f t="shared" si="1"/>
        <v>#DIV/0!</v>
      </c>
      <c r="W26" s="4"/>
      <c r="X26" s="33" t="str">
        <f t="shared" si="2"/>
        <v>Propagation</v>
      </c>
      <c r="Y26" s="6">
        <f t="shared" si="3"/>
        <v>0</v>
      </c>
      <c r="Z26" s="20" t="e">
        <f t="shared" si="12"/>
        <v>#DIV/0!</v>
      </c>
      <c r="AA26" s="21" t="e">
        <f t="shared" si="13"/>
        <v>#DIV/0!</v>
      </c>
      <c r="AB26" s="21" t="e">
        <f t="shared" si="4"/>
        <v>#DIV/0!</v>
      </c>
      <c r="AC26" s="21" t="e">
        <f t="shared" si="14"/>
        <v>#DIV/0!</v>
      </c>
      <c r="AD26" s="21" t="e">
        <f t="shared" si="5"/>
        <v>#DIV/0!</v>
      </c>
      <c r="AE26" s="21" t="e">
        <f t="shared" si="6"/>
        <v>#DIV/0!</v>
      </c>
      <c r="AF26" s="21" t="e">
        <f t="shared" si="7"/>
        <v>#NUM!</v>
      </c>
      <c r="AG26" s="7" t="e">
        <f t="shared" si="8"/>
        <v>#DIV/0!</v>
      </c>
      <c r="AH26" s="51" t="e">
        <f t="shared" si="15"/>
        <v>#DIV/0!</v>
      </c>
    </row>
    <row r="27" spans="1:34" ht="12.75" customHeight="1">
      <c r="A27" s="120" t="s">
        <v>81</v>
      </c>
      <c r="B27" s="121"/>
      <c r="C27" s="122" t="s">
        <v>82</v>
      </c>
      <c r="D27" s="34"/>
      <c r="E27" s="9"/>
      <c r="F27" s="4"/>
      <c r="G27"/>
      <c r="H27"/>
      <c r="I27"/>
      <c r="J27"/>
      <c r="K27"/>
      <c r="L27" s="33"/>
      <c r="M27" s="6" t="s">
        <v>48</v>
      </c>
      <c r="N27" s="95"/>
      <c r="O27" s="96"/>
      <c r="P27" s="97"/>
      <c r="R27" s="88">
        <f t="shared" si="9"/>
        <v>0</v>
      </c>
      <c r="S27" s="7" t="e">
        <f t="shared" si="0"/>
        <v>#DIV/0!</v>
      </c>
      <c r="T27" s="7" t="e">
        <f t="shared" si="10"/>
        <v>#DIV/0!</v>
      </c>
      <c r="U27" s="7" t="e">
        <f t="shared" si="11"/>
        <v>#VALUE!</v>
      </c>
      <c r="V27" s="38" t="e">
        <f t="shared" si="1"/>
        <v>#DIV/0!</v>
      </c>
      <c r="W27" s="4"/>
      <c r="X27" s="33" t="str">
        <f t="shared" si="2"/>
        <v>Propagation</v>
      </c>
      <c r="Y27" s="6">
        <f t="shared" si="3"/>
        <v>0</v>
      </c>
      <c r="Z27" s="20" t="e">
        <f t="shared" si="12"/>
        <v>#DIV/0!</v>
      </c>
      <c r="AA27" s="21" t="e">
        <f t="shared" si="13"/>
        <v>#DIV/0!</v>
      </c>
      <c r="AB27" s="21" t="e">
        <f t="shared" si="4"/>
        <v>#DIV/0!</v>
      </c>
      <c r="AC27" s="21" t="e">
        <f t="shared" si="14"/>
        <v>#DIV/0!</v>
      </c>
      <c r="AD27" s="21" t="e">
        <f t="shared" si="5"/>
        <v>#DIV/0!</v>
      </c>
      <c r="AE27" s="21" t="e">
        <f t="shared" si="6"/>
        <v>#DIV/0!</v>
      </c>
      <c r="AF27" s="21" t="e">
        <f t="shared" si="7"/>
        <v>#NUM!</v>
      </c>
      <c r="AG27" s="7" t="e">
        <f t="shared" si="8"/>
        <v>#DIV/0!</v>
      </c>
      <c r="AH27" s="51" t="e">
        <f t="shared" si="15"/>
        <v>#DIV/0!</v>
      </c>
    </row>
    <row r="28" spans="1:34" ht="12.75" customHeight="1" thickBot="1">
      <c r="A28" s="120" t="s">
        <v>83</v>
      </c>
      <c r="B28" s="121"/>
      <c r="C28" s="122" t="s">
        <v>84</v>
      </c>
      <c r="D28" s="34"/>
      <c r="E28" s="9"/>
      <c r="F28" s="13" t="s">
        <v>128</v>
      </c>
      <c r="K28"/>
      <c r="L28" s="33"/>
      <c r="M28" s="6" t="s">
        <v>48</v>
      </c>
      <c r="N28" s="95"/>
      <c r="O28" s="96"/>
      <c r="P28" s="97"/>
      <c r="R28" s="88">
        <f t="shared" si="9"/>
        <v>0</v>
      </c>
      <c r="S28" s="7" t="e">
        <f t="shared" si="0"/>
        <v>#DIV/0!</v>
      </c>
      <c r="T28" s="7" t="e">
        <f t="shared" si="10"/>
        <v>#DIV/0!</v>
      </c>
      <c r="U28" s="7" t="e">
        <f t="shared" si="11"/>
        <v>#VALUE!</v>
      </c>
      <c r="V28" s="38" t="e">
        <f t="shared" si="1"/>
        <v>#DIV/0!</v>
      </c>
      <c r="W28" s="4"/>
      <c r="X28" s="33" t="str">
        <f t="shared" si="2"/>
        <v>Propagation</v>
      </c>
      <c r="Y28" s="6">
        <f t="shared" si="3"/>
        <v>0</v>
      </c>
      <c r="Z28" s="20" t="e">
        <f t="shared" si="12"/>
        <v>#DIV/0!</v>
      </c>
      <c r="AA28" s="21" t="e">
        <f t="shared" si="13"/>
        <v>#DIV/0!</v>
      </c>
      <c r="AB28" s="21" t="e">
        <f t="shared" si="4"/>
        <v>#DIV/0!</v>
      </c>
      <c r="AC28" s="21" t="e">
        <f t="shared" si="14"/>
        <v>#DIV/0!</v>
      </c>
      <c r="AD28" s="21" t="e">
        <f t="shared" si="5"/>
        <v>#DIV/0!</v>
      </c>
      <c r="AE28" s="21" t="e">
        <f t="shared" si="6"/>
        <v>#DIV/0!</v>
      </c>
      <c r="AF28" s="21" t="e">
        <f t="shared" si="7"/>
        <v>#NUM!</v>
      </c>
      <c r="AG28" s="7" t="e">
        <f t="shared" si="8"/>
        <v>#DIV/0!</v>
      </c>
      <c r="AH28" s="51" t="e">
        <f t="shared" si="15"/>
        <v>#DIV/0!</v>
      </c>
    </row>
    <row r="29" spans="1:34" ht="12" customHeight="1">
      <c r="A29" s="120" t="s">
        <v>85</v>
      </c>
      <c r="B29" s="121"/>
      <c r="C29" s="128" t="s">
        <v>46</v>
      </c>
      <c r="D29" s="34"/>
      <c r="E29" s="9"/>
      <c r="F29" s="71" t="s">
        <v>96</v>
      </c>
      <c r="G29" s="79"/>
      <c r="H29" s="39" t="s">
        <v>20</v>
      </c>
      <c r="I29" s="39" t="s">
        <v>21</v>
      </c>
      <c r="J29" s="40" t="s">
        <v>22</v>
      </c>
      <c r="K29"/>
      <c r="L29" s="33"/>
      <c r="M29" s="6" t="s">
        <v>48</v>
      </c>
      <c r="N29" s="95"/>
      <c r="O29" s="96"/>
      <c r="P29" s="97"/>
      <c r="R29" s="88">
        <f t="shared" si="9"/>
        <v>0</v>
      </c>
      <c r="S29" s="7" t="e">
        <f t="shared" si="0"/>
        <v>#DIV/0!</v>
      </c>
      <c r="T29" s="7" t="e">
        <f t="shared" si="10"/>
        <v>#DIV/0!</v>
      </c>
      <c r="U29" s="7" t="e">
        <f t="shared" si="11"/>
        <v>#VALUE!</v>
      </c>
      <c r="V29" s="38" t="e">
        <f t="shared" si="1"/>
        <v>#DIV/0!</v>
      </c>
      <c r="W29" s="4"/>
      <c r="X29" s="33" t="str">
        <f t="shared" si="2"/>
        <v>Propagation</v>
      </c>
      <c r="Y29" s="6">
        <f t="shared" si="3"/>
        <v>0</v>
      </c>
      <c r="Z29" s="20" t="e">
        <f t="shared" si="12"/>
        <v>#DIV/0!</v>
      </c>
      <c r="AA29" s="21" t="e">
        <f t="shared" si="13"/>
        <v>#DIV/0!</v>
      </c>
      <c r="AB29" s="21" t="e">
        <f t="shared" si="4"/>
        <v>#DIV/0!</v>
      </c>
      <c r="AC29" s="21" t="e">
        <f t="shared" si="14"/>
        <v>#DIV/0!</v>
      </c>
      <c r="AD29" s="21" t="e">
        <f t="shared" si="5"/>
        <v>#DIV/0!</v>
      </c>
      <c r="AE29" s="21" t="e">
        <f t="shared" si="6"/>
        <v>#DIV/0!</v>
      </c>
      <c r="AF29" s="21" t="e">
        <f t="shared" si="7"/>
        <v>#NUM!</v>
      </c>
      <c r="AG29" s="7" t="e">
        <f t="shared" si="8"/>
        <v>#DIV/0!</v>
      </c>
      <c r="AH29" s="51" t="e">
        <f t="shared" si="15"/>
        <v>#DIV/0!</v>
      </c>
    </row>
    <row r="30" spans="1:34" ht="12.75" customHeight="1" thickBot="1">
      <c r="A30" s="120" t="s">
        <v>86</v>
      </c>
      <c r="B30" s="121"/>
      <c r="C30" s="122" t="s">
        <v>87</v>
      </c>
      <c r="D30" s="34"/>
      <c r="E30" s="9"/>
      <c r="F30" s="72" t="s">
        <v>97</v>
      </c>
      <c r="G30" s="75"/>
      <c r="H30" s="101" t="e">
        <f>MIN(S5:S7)</f>
        <v>#DIV/0!</v>
      </c>
      <c r="I30" s="101" t="e">
        <f>MIN(T5:T7)</f>
        <v>#DIV/0!</v>
      </c>
      <c r="J30" s="102" t="e">
        <f>MIN(U5:U7)</f>
        <v>#VALUE!</v>
      </c>
      <c r="L30" s="46"/>
      <c r="M30" s="47" t="s">
        <v>48</v>
      </c>
      <c r="N30" s="98"/>
      <c r="O30" s="99"/>
      <c r="P30" s="100"/>
      <c r="R30" s="89">
        <f t="shared" si="9"/>
        <v>0</v>
      </c>
      <c r="S30" s="42" t="e">
        <f t="shared" si="0"/>
        <v>#DIV/0!</v>
      </c>
      <c r="T30" s="42" t="e">
        <f t="shared" si="10"/>
        <v>#DIV/0!</v>
      </c>
      <c r="U30" s="42" t="e">
        <f t="shared" si="11"/>
        <v>#VALUE!</v>
      </c>
      <c r="V30" s="55" t="e">
        <f t="shared" si="1"/>
        <v>#DIV/0!</v>
      </c>
      <c r="W30" s="4"/>
      <c r="X30" s="46" t="str">
        <f t="shared" si="2"/>
        <v>Propagation</v>
      </c>
      <c r="Y30" s="47">
        <f t="shared" si="3"/>
        <v>0</v>
      </c>
      <c r="Z30" s="52" t="e">
        <f t="shared" si="12"/>
        <v>#DIV/0!</v>
      </c>
      <c r="AA30" s="53" t="e">
        <f t="shared" si="13"/>
        <v>#DIV/0!</v>
      </c>
      <c r="AB30" s="53" t="e">
        <f t="shared" si="4"/>
        <v>#DIV/0!</v>
      </c>
      <c r="AC30" s="53" t="e">
        <f t="shared" si="14"/>
        <v>#DIV/0!</v>
      </c>
      <c r="AD30" s="53" t="e">
        <f t="shared" si="5"/>
        <v>#DIV/0!</v>
      </c>
      <c r="AE30" s="53" t="e">
        <f t="shared" si="6"/>
        <v>#DIV/0!</v>
      </c>
      <c r="AF30" s="53" t="e">
        <f t="shared" si="7"/>
        <v>#NUM!</v>
      </c>
      <c r="AG30" s="42" t="e">
        <f t="shared" si="8"/>
        <v>#DIV/0!</v>
      </c>
      <c r="AH30" s="54" t="e">
        <f t="shared" si="15"/>
        <v>#DIV/0!</v>
      </c>
    </row>
    <row r="31" spans="1:10" ht="10.5" customHeight="1" thickBot="1">
      <c r="A31" s="120" t="s">
        <v>89</v>
      </c>
      <c r="B31" s="121"/>
      <c r="C31" s="122" t="s">
        <v>90</v>
      </c>
      <c r="D31" s="73"/>
      <c r="E31" s="9"/>
      <c r="F31" s="80" t="s">
        <v>98</v>
      </c>
      <c r="G31" s="81"/>
      <c r="H31" s="103" t="e">
        <f>MIN(S8:S10)</f>
        <v>#DIV/0!</v>
      </c>
      <c r="I31" s="103" t="e">
        <f>MIN(T8:T10)</f>
        <v>#DIV/0!</v>
      </c>
      <c r="J31" s="104" t="e">
        <f>MIN(U8:U10)</f>
        <v>#VALUE!</v>
      </c>
    </row>
    <row r="32" spans="1:24" ht="10.5" customHeight="1" thickBot="1">
      <c r="A32" s="129" t="s">
        <v>91</v>
      </c>
      <c r="B32" s="130"/>
      <c r="C32" s="127" t="s">
        <v>92</v>
      </c>
      <c r="D32" s="74"/>
      <c r="E32"/>
      <c r="F32" s="82" t="s">
        <v>99</v>
      </c>
      <c r="G32" s="83"/>
      <c r="H32" s="84" t="e">
        <f>AVERAGE(S11:S30)</f>
        <v>#DIV/0!</v>
      </c>
      <c r="I32" s="84" t="e">
        <f>AVERAGE(T11:T30)</f>
        <v>#DIV/0!</v>
      </c>
      <c r="J32" s="85" t="e">
        <f>AVERAGE(U11:U30)</f>
        <v>#VALUE!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5:24" ht="10.5" customHeight="1">
      <c r="E33"/>
      <c r="F33" s="57" t="s">
        <v>100</v>
      </c>
      <c r="G33" s="76"/>
      <c r="H33" s="7" t="e">
        <f>STDEVP(S11:S30)</f>
        <v>#DIV/0!</v>
      </c>
      <c r="I33" s="7" t="e">
        <f>STDEVP(T11:T30)</f>
        <v>#DIV/0!</v>
      </c>
      <c r="J33" s="38" t="e">
        <f>STDEVP(U11:U30)</f>
        <v>#VALUE!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0.5" customHeight="1" thickBot="1">
      <c r="A34" s="65" t="s">
        <v>130</v>
      </c>
      <c r="B34" s="65"/>
      <c r="C34"/>
      <c r="D34"/>
      <c r="E34"/>
      <c r="F34" s="77" t="s">
        <v>101</v>
      </c>
      <c r="G34" s="78"/>
      <c r="H34" s="42" t="e">
        <f>(H33/H32)*100</f>
        <v>#DIV/0!</v>
      </c>
      <c r="I34" s="42" t="e">
        <f>(I33/I32)*100</f>
        <v>#DIV/0!</v>
      </c>
      <c r="J34" s="55" t="e">
        <f>(J33/J32)*100</f>
        <v>#VALUE!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0.5" customHeight="1" thickBot="1">
      <c r="A35" s="10" t="s">
        <v>123</v>
      </c>
      <c r="B35" s="3"/>
      <c r="C35" s="3"/>
      <c r="D35" s="131" t="s">
        <v>124</v>
      </c>
      <c r="E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0.5" customHeight="1">
      <c r="A36" s="11"/>
      <c r="B36" s="4"/>
      <c r="C36" s="4"/>
      <c r="D36" s="14"/>
      <c r="E36"/>
      <c r="F36" s="133" t="s">
        <v>122</v>
      </c>
      <c r="G36" s="48" t="s">
        <v>103</v>
      </c>
      <c r="H36" s="48" t="s">
        <v>104</v>
      </c>
      <c r="I36" s="49" t="s">
        <v>102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0.5" customHeight="1" thickBot="1">
      <c r="A37" s="36"/>
      <c r="B37" s="31"/>
      <c r="C37" s="31"/>
      <c r="D37" s="37"/>
      <c r="E37"/>
      <c r="F37" s="86"/>
      <c r="G37" s="42" t="e">
        <f>AVERAGE(V11:V30)</f>
        <v>#DIV/0!</v>
      </c>
      <c r="H37" s="42" t="e">
        <f>STDEVP(V11:V30)</f>
        <v>#DIV/0!</v>
      </c>
      <c r="I37" s="105" t="e">
        <f>(H37/G37)*100</f>
        <v>#DIV/0!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0.5" customHeight="1">
      <c r="A38" s="30"/>
      <c r="B38" s="30"/>
      <c r="C38" s="30"/>
      <c r="D38" s="30"/>
      <c r="E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5:24" ht="10.5" customHeight="1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0.5" customHeight="1">
      <c r="A40"/>
      <c r="B40"/>
      <c r="C40"/>
      <c r="D40"/>
      <c r="E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0.5" customHeight="1">
      <c r="A42"/>
      <c r="B42"/>
      <c r="C42"/>
      <c r="D42"/>
      <c r="E42"/>
      <c r="F42" s="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0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0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0.5" customHeight="1">
      <c r="A56"/>
      <c r="B56"/>
      <c r="C56"/>
      <c r="D56"/>
      <c r="E56"/>
      <c r="F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61" spans="7:8" ht="10.5" customHeight="1">
      <c r="G61"/>
      <c r="H61"/>
    </row>
    <row r="62" spans="1:12" ht="10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0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10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10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10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10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10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10.5" customHeight="1">
      <c r="A69"/>
      <c r="B69"/>
      <c r="C69"/>
      <c r="D69"/>
      <c r="E69"/>
      <c r="F69"/>
      <c r="I69"/>
      <c r="J69"/>
      <c r="K69"/>
      <c r="L69"/>
    </row>
  </sheetData>
  <printOptions/>
  <pageMargins left="0.5" right="0.35" top="0.7" bottom="0.5" header="0.5" footer="0.5"/>
  <pageSetup firstPageNumber="1" useFirstPageNumber="1" orientation="landscape" paperSize="9" r:id="rId2"/>
  <headerFooter alignWithMargins="0">
    <oddHeader>&amp;L&amp;F&amp;CDCB Analysis (load-blocks)&amp;RPage &amp;P</oddHeader>
    <oddFooter>&amp;LSpreadsheet version 2.1 (LB)&amp;CProtocol version 00-08&amp;R&amp;"Geneva,Italic" Imperial College.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firstPageNumber="4" useFirstPageNumber="1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</dc:creator>
  <cp:keywords/>
  <dc:description/>
  <cp:lastModifiedBy>Blackman</cp:lastModifiedBy>
  <cp:lastPrinted>2000-08-21T11:17:05Z</cp:lastPrinted>
  <dcterms:created xsi:type="dcterms:W3CDTF">2000-08-18T15:02:43Z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